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1.xml" ContentType="application/vnd.openxmlformats-officedocument.spreadsheetml.comments+xml"/>
  <Override PartName="/xl/tables/table4.xml" ContentType="application/vnd.openxmlformats-officedocument.spreadsheetml.tab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 codeName="{B7FE6334-C1A2-E50D-BD3D-5F4D41BBC2E3}"/>
  <workbookPr codeName="ThisWorkbook" defaultThemeVersion="124226"/>
  <bookViews>
    <workbookView xWindow="180" yWindow="60" windowWidth="14025" windowHeight="7395" tabRatio="908" firstSheet="1" activeTab="1"/>
  </bookViews>
  <sheets>
    <sheet name="BudgetPeriods" sheetId="33" state="hidden" r:id="rId1"/>
    <sheet name="Info" sheetId="58" r:id="rId2"/>
    <sheet name="Menu" sheetId="29" r:id="rId3"/>
    <sheet name="Entity details" sheetId="32" r:id="rId4"/>
    <sheet name="Map descriptions" sheetId="59" r:id="rId5"/>
    <sheet name="Mapping" sheetId="61" r:id="rId6"/>
    <sheet name="Chart of accounts" sheetId="34" r:id="rId7"/>
    <sheet name="Report" sheetId="16" r:id="rId8"/>
    <sheet name="Graph" sheetId="60" r:id="rId9"/>
  </sheets>
  <definedNames>
    <definedName name="_xlnm._FilterDatabase" localSheetId="7" hidden="1">Report!$A$10:$R$69</definedName>
    <definedName name="Active1">'Entity details'!$J$16</definedName>
    <definedName name="Active10">'Entity details'!$J$25</definedName>
    <definedName name="Active11">'Entity details'!$J$26</definedName>
    <definedName name="Active12">'Entity details'!$J$27</definedName>
    <definedName name="Active2">'Entity details'!$J$17</definedName>
    <definedName name="Active3">'Entity details'!$J$18</definedName>
    <definedName name="Active4">'Entity details'!$J$19</definedName>
    <definedName name="Active5">'Entity details'!$J$20</definedName>
    <definedName name="Active6">'Entity details'!$J$21</definedName>
    <definedName name="Active7">'Entity details'!$J$22</definedName>
    <definedName name="Active8">'Entity details'!$J$23</definedName>
    <definedName name="Active9">'Entity details'!$J$24</definedName>
    <definedName name="BudgetPeriods">BudgetPeriods!$B$3:$E$15</definedName>
    <definedName name="BudgetPeriodsText">BudgetPeriods!$A$3:$E$15</definedName>
    <definedName name="CalendarMonth">BudgetPeriods!$C$3:$E$15</definedName>
    <definedName name="CalendarMonthText">BudgetPeriods!$A$3:$E$15</definedName>
    <definedName name="EntityName">'Entity details'!$D$7</definedName>
    <definedName name="ExpenseDetailList" localSheetId="4">MappingDatabase[[#All],[MapDescription]]</definedName>
    <definedName name="ExpenseDetailList" localSheetId="5">ChartofAccounts2[[#All],[AccountNumber]]</definedName>
    <definedName name="ExpenseDetailList">ChartofAccounts[[#All],[AccountDescription]]</definedName>
    <definedName name="MapAltDesc" localSheetId="5">MappingDatabase[MapAltDescription]</definedName>
    <definedName name="MapAltDesc">MappingDatabase[MapAltDescription]</definedName>
    <definedName name="MapAltDescID">MappingDatabase[MapAltDesc&amp;ID]</definedName>
    <definedName name="Month1">'Entity details'!$E$16</definedName>
    <definedName name="Month10">'Entity details'!$E$25</definedName>
    <definedName name="Month11">'Entity details'!$E$26</definedName>
    <definedName name="Month12">'Entity details'!$E$27</definedName>
    <definedName name="Month2">'Entity details'!$E$17</definedName>
    <definedName name="Month3">'Entity details'!$E$18</definedName>
    <definedName name="Month4">'Entity details'!$E$19</definedName>
    <definedName name="Month5">'Entity details'!$E$20</definedName>
    <definedName name="Month6">'Entity details'!$E$21</definedName>
    <definedName name="Month7">'Entity details'!$E$22</definedName>
    <definedName name="Month8">'Entity details'!$E$23</definedName>
    <definedName name="Month9">'Entity details'!$E$24</definedName>
    <definedName name="NPBT01">Report!$E$69</definedName>
    <definedName name="NPBT02">Report!$F$69</definedName>
    <definedName name="NPBT03">Report!$G$69</definedName>
    <definedName name="NPBT04">Report!$H$69</definedName>
    <definedName name="NPBT05">Report!$I$69</definedName>
    <definedName name="NPBT06">Report!$J$69</definedName>
    <definedName name="NPBT07">Report!$K$69</definedName>
    <definedName name="NPBT08">Report!$L$69</definedName>
    <definedName name="NPBT09">Report!$M$69</definedName>
    <definedName name="NPBT10">Report!$N$69</definedName>
    <definedName name="NPBT11">Report!$O$69</definedName>
    <definedName name="NPBT12">Report!$P$69</definedName>
    <definedName name="ReportingPeriodEnd">'Entity details'!$D$12</definedName>
    <definedName name="ReportingPeriodList">'Entity details'!$G$16:$G$27</definedName>
    <definedName name="TotalMonth1" localSheetId="5">Mapping!$G$5</definedName>
    <definedName name="TotalMonth1">'Chart of accounts'!$D$5</definedName>
    <definedName name="TotalMonth10" localSheetId="5">Mapping!#REF!</definedName>
    <definedName name="TotalMonth10">'Chart of accounts'!$M$5</definedName>
    <definedName name="TotalMonth11" localSheetId="5">Mapping!#REF!</definedName>
    <definedName name="TotalMonth11">'Chart of accounts'!$N$5</definedName>
    <definedName name="TotalMonth12" localSheetId="5">Mapping!#REF!</definedName>
    <definedName name="TotalMonth12">'Chart of accounts'!$P$5</definedName>
    <definedName name="TotalMonth2" localSheetId="5">Mapping!#REF!</definedName>
    <definedName name="TotalMonth2">'Chart of accounts'!$E$5</definedName>
    <definedName name="TotalMonth3" localSheetId="5">Mapping!#REF!</definedName>
    <definedName name="TotalMonth3">'Chart of accounts'!$F$5</definedName>
    <definedName name="TotalMonth4" localSheetId="5">Mapping!#REF!</definedName>
    <definedName name="TotalMonth4">'Chart of accounts'!$G$5</definedName>
    <definedName name="TotalMonth5" localSheetId="5">Mapping!#REF!</definedName>
    <definedName name="TotalMonth5">'Chart of accounts'!$H$5</definedName>
    <definedName name="TotalMonth6" localSheetId="5">Mapping!#REF!</definedName>
    <definedName name="TotalMonth6">'Chart of accounts'!$I$5</definedName>
    <definedName name="TotalMonth7" localSheetId="5">Mapping!#REF!</definedName>
    <definedName name="TotalMonth7">'Chart of accounts'!$J$5</definedName>
    <definedName name="TotalMonth8" localSheetId="5">Mapping!#REF!</definedName>
    <definedName name="TotalMonth8">'Chart of accounts'!$K$5</definedName>
    <definedName name="TotalMonth9" localSheetId="5">Mapping!#REF!</definedName>
    <definedName name="TotalMonth9">'Chart of accounts'!$L$5</definedName>
    <definedName name="YearEnd">'Entity details'!$D$8</definedName>
  </definedNames>
  <calcPr calcId="145621"/>
</workbook>
</file>

<file path=xl/calcChain.xml><?xml version="1.0" encoding="utf-8"?>
<calcChain xmlns="http://schemas.openxmlformats.org/spreadsheetml/2006/main">
  <c r="I16" i="32" l="1"/>
  <c r="I17" i="32"/>
  <c r="I18" i="32"/>
  <c r="I19" i="32"/>
  <c r="I20" i="32"/>
  <c r="I21" i="32"/>
  <c r="I22" i="32"/>
  <c r="I23" i="32"/>
  <c r="I24" i="32"/>
  <c r="I25" i="32"/>
  <c r="I26" i="32"/>
  <c r="I27" i="32"/>
  <c r="D10" i="32" l="1"/>
  <c r="T14" i="16" l="1"/>
  <c r="T17" i="16"/>
  <c r="T24" i="16"/>
  <c r="T26" i="16"/>
  <c r="T28" i="16"/>
  <c r="T61" i="16"/>
  <c r="T63" i="16"/>
  <c r="T65" i="16"/>
  <c r="T68" i="16"/>
  <c r="S14" i="16"/>
  <c r="S17" i="16"/>
  <c r="S24" i="16"/>
  <c r="S26" i="16"/>
  <c r="S28" i="16"/>
  <c r="S61" i="16"/>
  <c r="S63" i="16"/>
  <c r="S65" i="16"/>
  <c r="S68" i="16"/>
  <c r="Q7" i="34" l="1"/>
  <c r="Q8" i="34"/>
  <c r="Q9" i="34"/>
  <c r="Q10" i="34"/>
  <c r="Q11" i="34"/>
  <c r="Q12" i="34"/>
  <c r="Q13" i="34"/>
  <c r="Q14" i="34"/>
  <c r="Q15" i="34"/>
  <c r="Q16" i="34"/>
  <c r="Q17" i="34"/>
  <c r="Q18" i="34"/>
  <c r="Q19" i="34"/>
  <c r="Q20" i="34"/>
  <c r="Q21" i="34"/>
  <c r="Q22" i="34"/>
  <c r="Q23" i="34"/>
  <c r="Q24" i="34"/>
  <c r="Q25" i="34"/>
  <c r="Q26" i="34"/>
  <c r="Q27" i="34"/>
  <c r="Q28" i="34"/>
  <c r="Q29" i="34"/>
  <c r="Q30" i="34"/>
  <c r="Q31" i="34"/>
  <c r="Q32" i="34"/>
  <c r="Q33" i="34"/>
  <c r="Q34" i="34"/>
  <c r="Q35" i="34"/>
  <c r="Q36" i="34"/>
  <c r="Q37" i="34"/>
  <c r="Q38" i="34"/>
  <c r="Q39" i="34"/>
  <c r="Q40" i="34"/>
  <c r="Q41" i="34"/>
  <c r="Q42" i="34"/>
  <c r="Q43" i="34"/>
  <c r="Q44" i="34"/>
  <c r="Q45" i="34"/>
  <c r="Q46" i="34"/>
  <c r="Q47" i="34"/>
  <c r="Q48" i="34"/>
  <c r="Q49" i="34"/>
  <c r="Q50" i="34"/>
  <c r="Q51" i="34"/>
  <c r="Q52" i="34"/>
  <c r="Q53" i="34"/>
  <c r="Q54" i="34"/>
  <c r="Q55" i="34"/>
  <c r="Q56" i="34"/>
  <c r="Q57" i="34"/>
  <c r="Q58" i="34"/>
  <c r="Q59" i="34"/>
  <c r="Q60" i="34"/>
  <c r="Q61" i="34"/>
  <c r="Q62" i="34"/>
  <c r="Q63" i="34"/>
  <c r="Q64" i="34"/>
  <c r="Q65" i="34"/>
  <c r="Q66" i="34"/>
  <c r="Q67" i="34"/>
  <c r="Q68" i="34"/>
  <c r="Q69" i="34"/>
  <c r="Q70" i="34"/>
  <c r="Q71" i="34"/>
  <c r="Q72" i="34"/>
  <c r="Q73" i="34"/>
  <c r="Q74" i="34"/>
  <c r="Q75" i="34"/>
  <c r="Q76" i="34"/>
  <c r="Q77" i="34"/>
  <c r="Q78" i="34"/>
  <c r="Q79" i="34"/>
  <c r="Q80" i="34"/>
  <c r="Q81" i="34"/>
  <c r="Q82" i="34"/>
  <c r="Q83" i="34"/>
  <c r="Q84" i="34"/>
  <c r="Q85" i="34"/>
  <c r="Q86" i="34"/>
  <c r="Q87" i="34"/>
  <c r="Q88" i="34"/>
  <c r="Q89" i="34"/>
  <c r="Q90" i="34"/>
  <c r="Q91" i="34"/>
  <c r="Q92" i="34"/>
  <c r="Q93" i="34"/>
  <c r="Q94" i="34"/>
  <c r="Q95" i="34"/>
  <c r="Q96" i="34"/>
  <c r="Q97" i="34"/>
  <c r="Q98" i="34"/>
  <c r="Q99" i="34"/>
  <c r="Q100" i="34"/>
  <c r="Q101" i="34"/>
  <c r="Q102" i="34"/>
  <c r="Q103" i="34"/>
  <c r="Q104" i="34"/>
  <c r="Q105" i="34"/>
  <c r="Q106" i="34"/>
  <c r="Q107" i="34"/>
  <c r="Q108" i="34"/>
  <c r="Q109" i="34"/>
  <c r="Q110" i="34"/>
  <c r="Q111" i="34"/>
  <c r="Q112" i="34"/>
  <c r="Q113" i="34"/>
  <c r="Q114" i="34"/>
  <c r="Q115" i="34"/>
  <c r="Q116" i="34"/>
  <c r="Q117" i="34"/>
  <c r="Q118" i="34"/>
  <c r="Q119" i="34"/>
  <c r="Q120" i="34"/>
  <c r="Q121" i="34"/>
  <c r="Q122" i="34"/>
  <c r="Q123" i="34"/>
  <c r="Q124" i="34"/>
  <c r="Q125" i="34"/>
  <c r="Q126" i="34"/>
  <c r="Q127" i="34"/>
  <c r="Q128" i="34"/>
  <c r="Q129" i="34"/>
  <c r="Q130" i="34"/>
  <c r="Q131" i="34"/>
  <c r="Q132" i="34"/>
  <c r="Q133" i="34"/>
  <c r="Q134" i="34"/>
  <c r="Q135" i="34"/>
  <c r="Q136" i="34"/>
  <c r="Q137" i="34"/>
  <c r="Q138" i="34"/>
  <c r="Q139" i="34"/>
  <c r="Q140" i="34"/>
  <c r="Q141" i="34"/>
  <c r="Q142" i="34"/>
  <c r="Q143" i="34"/>
  <c r="Q144" i="34"/>
  <c r="Q145" i="34"/>
  <c r="Q146" i="34"/>
  <c r="Q147" i="34"/>
  <c r="Q148" i="34"/>
  <c r="Q149" i="34"/>
  <c r="Q150" i="34"/>
  <c r="Q151" i="34"/>
  <c r="Q152" i="34"/>
  <c r="Q153" i="34"/>
  <c r="Q154" i="34"/>
  <c r="Q155" i="34"/>
  <c r="Q156" i="34"/>
  <c r="Q157" i="34"/>
  <c r="Q158" i="34"/>
  <c r="Q159" i="34"/>
  <c r="Q160" i="34"/>
  <c r="Q161" i="34"/>
  <c r="Q162" i="34"/>
  <c r="Q163" i="34"/>
  <c r="Q164" i="34"/>
  <c r="Q165" i="34"/>
  <c r="Q166" i="34"/>
  <c r="Q167" i="34"/>
  <c r="Q168" i="34"/>
  <c r="Q169" i="34"/>
  <c r="Q170" i="34"/>
  <c r="Q171" i="34"/>
  <c r="Q172" i="34"/>
  <c r="Q173" i="34"/>
  <c r="Q174" i="34"/>
  <c r="Q175" i="34"/>
  <c r="Q176" i="34"/>
  <c r="Q177" i="34"/>
  <c r="Q178" i="34"/>
  <c r="Q179" i="34"/>
  <c r="Q180" i="34"/>
  <c r="Q181" i="34"/>
  <c r="Q182" i="34"/>
  <c r="Q183" i="34"/>
  <c r="Q184" i="34"/>
  <c r="Q185" i="34"/>
  <c r="Q186" i="34"/>
  <c r="Q187" i="34"/>
  <c r="Q188" i="34"/>
  <c r="Q189" i="34"/>
  <c r="Q190" i="34"/>
  <c r="Q191" i="34"/>
  <c r="Q192" i="34"/>
  <c r="Q193" i="34"/>
  <c r="Q194" i="34"/>
  <c r="Q195" i="34"/>
  <c r="Q196" i="34"/>
  <c r="Q197" i="34"/>
  <c r="Q198" i="34"/>
  <c r="Q199" i="34"/>
  <c r="Q200" i="34"/>
  <c r="Q201" i="34"/>
  <c r="Q202" i="34"/>
  <c r="Q203" i="34"/>
  <c r="Q204" i="34"/>
  <c r="Q205" i="34"/>
  <c r="Q206" i="34"/>
  <c r="Q207" i="34"/>
  <c r="Q208" i="34"/>
  <c r="Q209" i="34"/>
  <c r="Q210" i="34"/>
  <c r="Q211" i="34"/>
  <c r="Q212" i="34"/>
  <c r="Q213" i="34"/>
  <c r="Q214" i="34"/>
  <c r="Q215" i="34"/>
  <c r="Q216" i="34"/>
  <c r="Q217" i="34"/>
  <c r="Q218" i="34"/>
  <c r="Q219" i="34"/>
  <c r="Q220" i="34"/>
  <c r="Q221" i="34"/>
  <c r="Q222" i="34"/>
  <c r="Q223" i="34"/>
  <c r="Q224" i="34"/>
  <c r="Q225" i="34"/>
  <c r="Q226" i="34"/>
  <c r="Q227" i="34"/>
  <c r="Q228" i="34"/>
  <c r="Q229" i="34"/>
  <c r="Q230" i="34"/>
  <c r="Q231" i="34"/>
  <c r="Q232" i="34"/>
  <c r="Q233" i="34"/>
  <c r="Q234" i="34"/>
  <c r="Q235" i="34"/>
  <c r="Q236" i="34"/>
  <c r="Q237" i="34"/>
  <c r="Q238" i="34"/>
  <c r="Q239" i="34"/>
  <c r="Q240" i="34"/>
  <c r="Q241" i="34"/>
  <c r="Q242" i="34"/>
  <c r="Q243" i="34"/>
  <c r="Q244" i="34"/>
  <c r="Q245" i="34"/>
  <c r="Q246" i="34"/>
  <c r="Q247" i="34"/>
  <c r="Q248" i="34"/>
  <c r="Q249" i="34"/>
  <c r="Q250" i="34"/>
  <c r="Q251" i="34"/>
  <c r="Q252" i="34"/>
  <c r="Q253" i="34"/>
  <c r="Q254" i="34"/>
  <c r="Q255" i="34"/>
  <c r="Q256" i="34"/>
  <c r="Q257" i="34"/>
  <c r="Q258" i="34"/>
  <c r="Q259" i="34"/>
  <c r="Q260" i="34"/>
  <c r="Q261" i="34"/>
  <c r="Q262" i="34"/>
  <c r="Q263" i="34"/>
  <c r="Q264" i="34"/>
  <c r="Q265" i="34"/>
  <c r="Q266" i="34"/>
  <c r="Q267" i="34"/>
  <c r="Q268" i="34"/>
  <c r="Q269" i="34"/>
  <c r="Q270" i="34"/>
  <c r="Q271" i="34"/>
  <c r="Q272" i="34"/>
  <c r="Q273" i="34"/>
  <c r="Q274" i="34"/>
  <c r="Q275" i="34"/>
  <c r="Q276" i="34"/>
  <c r="Q277" i="34"/>
  <c r="Q278" i="34"/>
  <c r="Q279" i="34"/>
  <c r="Q280" i="34"/>
  <c r="Q281" i="34"/>
  <c r="Q282" i="34"/>
  <c r="Q283" i="34"/>
  <c r="Q284" i="34"/>
  <c r="Q285" i="34"/>
  <c r="Q286" i="34"/>
  <c r="Q287" i="34"/>
  <c r="Q288" i="34"/>
  <c r="Q289" i="34"/>
  <c r="Q290" i="34"/>
  <c r="Q291" i="34"/>
  <c r="Q292" i="34"/>
  <c r="Q293" i="34"/>
  <c r="Q294" i="34"/>
  <c r="Q295" i="34"/>
  <c r="Q296" i="34"/>
  <c r="Q297" i="34"/>
  <c r="Q298" i="34"/>
  <c r="Q299" i="34"/>
  <c r="Q300" i="34"/>
  <c r="Q301" i="34"/>
  <c r="Q302" i="34"/>
  <c r="Q303" i="34"/>
  <c r="Q304" i="34"/>
  <c r="Q305" i="34"/>
  <c r="Q306" i="34"/>
  <c r="Q307" i="34"/>
  <c r="Q308" i="34"/>
  <c r="Q309" i="34"/>
  <c r="Q310" i="34"/>
  <c r="Q311" i="34"/>
  <c r="Q312" i="34"/>
  <c r="Q313" i="34"/>
  <c r="Q314" i="34"/>
  <c r="Q315" i="34"/>
  <c r="Q316" i="34"/>
  <c r="Q317" i="34"/>
  <c r="Q318" i="34"/>
  <c r="Q319" i="34"/>
  <c r="Q320" i="34"/>
  <c r="Q321" i="34"/>
  <c r="Q322" i="34"/>
  <c r="Q323" i="34"/>
  <c r="Q324" i="34"/>
  <c r="Q325" i="34"/>
  <c r="Q326" i="34"/>
  <c r="Q327" i="34"/>
  <c r="Q328" i="34"/>
  <c r="Q329" i="34"/>
  <c r="Q330" i="34"/>
  <c r="Q331" i="34"/>
  <c r="Q332" i="34"/>
  <c r="Q333" i="34"/>
  <c r="Q334" i="34"/>
  <c r="Q335" i="34"/>
  <c r="Q336" i="34"/>
  <c r="Q337" i="34"/>
  <c r="Q338" i="34"/>
  <c r="Q339" i="34"/>
  <c r="Q340" i="34"/>
  <c r="Q341" i="34"/>
  <c r="Q342" i="34"/>
  <c r="Q343" i="34"/>
  <c r="Q344" i="34"/>
  <c r="Q345" i="34"/>
  <c r="Q346" i="34"/>
  <c r="Q347" i="34"/>
  <c r="Q348" i="34"/>
  <c r="Q349" i="34"/>
  <c r="Q350" i="34"/>
  <c r="Q351" i="34"/>
  <c r="Q352" i="34"/>
  <c r="Q353" i="34"/>
  <c r="Q354" i="34"/>
  <c r="Q355" i="34"/>
  <c r="Q356" i="34"/>
  <c r="Q357" i="34"/>
  <c r="Q358" i="34"/>
  <c r="Q359" i="34"/>
  <c r="Q360" i="34"/>
  <c r="Q361" i="34"/>
  <c r="Q362" i="34"/>
  <c r="Q363" i="34"/>
  <c r="Q364" i="34"/>
  <c r="Q365" i="34"/>
  <c r="Q366" i="34"/>
  <c r="Q367" i="34"/>
  <c r="Q368" i="34"/>
  <c r="Q369" i="34"/>
  <c r="Q370" i="34"/>
  <c r="Q371" i="34"/>
  <c r="Q372" i="34"/>
  <c r="Q373" i="34"/>
  <c r="Q374" i="34"/>
  <c r="Q375" i="34"/>
  <c r="Q376" i="34"/>
  <c r="Q377" i="34"/>
  <c r="Q378" i="34"/>
  <c r="Q379" i="34"/>
  <c r="Q380" i="34"/>
  <c r="Q381" i="34"/>
  <c r="Q382" i="34"/>
  <c r="Q383" i="34"/>
  <c r="Q384" i="34"/>
  <c r="Q385" i="34"/>
  <c r="Q386" i="34"/>
  <c r="Q387" i="34"/>
  <c r="Q388" i="34"/>
  <c r="Q389" i="34"/>
  <c r="Q390" i="34"/>
  <c r="Q391" i="34"/>
  <c r="Q392" i="34"/>
  <c r="Q393" i="34"/>
  <c r="Q394" i="34"/>
  <c r="Q395" i="34"/>
  <c r="Q396" i="34"/>
  <c r="Q397" i="34"/>
  <c r="Q398" i="34"/>
  <c r="Q399" i="34"/>
  <c r="Q400" i="34"/>
  <c r="Q401" i="34"/>
  <c r="Q402" i="34"/>
  <c r="Q403" i="34"/>
  <c r="Q404" i="34"/>
  <c r="Q405" i="34"/>
  <c r="Q406" i="34"/>
  <c r="Q407" i="34"/>
  <c r="Q408" i="34"/>
  <c r="Q409" i="34"/>
  <c r="Q410" i="34"/>
  <c r="Q411" i="34"/>
  <c r="Q412" i="34"/>
  <c r="Q413" i="34"/>
  <c r="Q414" i="34"/>
  <c r="Q415" i="34"/>
  <c r="Q416" i="34"/>
  <c r="Q417" i="34"/>
  <c r="Q418" i="34"/>
  <c r="Q419" i="34"/>
  <c r="Q420" i="34"/>
  <c r="Q421" i="34"/>
  <c r="Q422" i="34"/>
  <c r="Q423" i="34"/>
  <c r="Q424" i="34"/>
  <c r="Q425" i="34"/>
  <c r="Q426" i="34"/>
  <c r="Q427" i="34"/>
  <c r="Q428" i="34"/>
  <c r="Q429" i="34"/>
  <c r="Q430" i="34"/>
  <c r="Q431" i="34"/>
  <c r="Q432" i="34"/>
  <c r="Q433" i="34"/>
  <c r="Q434" i="34"/>
  <c r="Q435" i="34"/>
  <c r="Q436" i="34"/>
  <c r="Q437" i="34"/>
  <c r="Q438" i="34"/>
  <c r="Q439" i="34"/>
  <c r="Q440" i="34"/>
  <c r="Q441" i="34"/>
  <c r="Q442" i="34"/>
  <c r="Q443" i="34"/>
  <c r="Q444" i="34"/>
  <c r="Q445" i="34"/>
  <c r="Q446" i="34"/>
  <c r="Q447" i="34"/>
  <c r="Q448" i="34"/>
  <c r="Q449" i="34"/>
  <c r="Q450" i="34"/>
  <c r="Q451" i="34"/>
  <c r="Q452" i="34"/>
  <c r="Q453" i="34"/>
  <c r="Q454" i="34"/>
  <c r="Q455" i="34"/>
  <c r="Q456" i="34"/>
  <c r="Q457" i="34"/>
  <c r="Q458" i="34"/>
  <c r="Q459" i="34"/>
  <c r="Q460" i="34"/>
  <c r="Q461" i="34"/>
  <c r="Q462" i="34"/>
  <c r="Q463" i="34"/>
  <c r="Q464" i="34"/>
  <c r="Q465" i="34"/>
  <c r="Q466" i="34"/>
  <c r="Q467" i="34"/>
  <c r="Q468" i="34"/>
  <c r="Q469" i="34"/>
  <c r="Q470" i="34"/>
  <c r="Q471" i="34"/>
  <c r="Q472" i="34"/>
  <c r="Q473" i="34"/>
  <c r="Q474" i="34"/>
  <c r="Q475" i="34"/>
  <c r="Q476" i="34"/>
  <c r="Q477" i="34"/>
  <c r="Q478" i="34"/>
  <c r="Q479" i="34"/>
  <c r="Q480" i="34"/>
  <c r="Q481" i="34"/>
  <c r="Q482" i="34"/>
  <c r="Q483" i="34"/>
  <c r="Q484" i="34"/>
  <c r="Q485" i="34"/>
  <c r="Q486" i="34"/>
  <c r="Q487" i="34"/>
  <c r="Q488" i="34"/>
  <c r="Q489" i="34"/>
  <c r="Q490" i="34"/>
  <c r="Q491" i="34"/>
  <c r="Q492" i="34"/>
  <c r="Q493" i="34"/>
  <c r="Q494" i="34"/>
  <c r="Q495" i="34"/>
  <c r="Q496" i="34"/>
  <c r="Q497" i="34"/>
  <c r="Q498" i="34"/>
  <c r="Q499" i="34"/>
  <c r="Q500" i="34"/>
  <c r="Q501" i="34"/>
  <c r="Q502" i="34"/>
  <c r="Q503" i="34"/>
  <c r="Q504" i="34"/>
  <c r="Q505" i="34"/>
  <c r="Q506" i="34"/>
  <c r="E8" i="61"/>
  <c r="E9" i="61"/>
  <c r="E10" i="61"/>
  <c r="E11" i="61"/>
  <c r="F11" i="61" s="1"/>
  <c r="E12" i="61"/>
  <c r="F12" i="61" s="1"/>
  <c r="E13" i="61"/>
  <c r="F13" i="61" s="1"/>
  <c r="E14" i="61"/>
  <c r="F14" i="61" s="1"/>
  <c r="E15" i="61"/>
  <c r="F15" i="61" s="1"/>
  <c r="E16" i="61"/>
  <c r="F16" i="61" s="1"/>
  <c r="E17" i="61"/>
  <c r="F17" i="61" s="1"/>
  <c r="E18" i="61"/>
  <c r="F18" i="61" s="1"/>
  <c r="E19" i="61"/>
  <c r="F19" i="61" s="1"/>
  <c r="E20" i="61"/>
  <c r="F20" i="61" s="1"/>
  <c r="E21" i="61"/>
  <c r="F21" i="61" s="1"/>
  <c r="E22" i="61"/>
  <c r="F22" i="61" s="1"/>
  <c r="E23" i="61"/>
  <c r="F23" i="61" s="1"/>
  <c r="E24" i="61"/>
  <c r="F24" i="61" s="1"/>
  <c r="E25" i="61"/>
  <c r="F25" i="61" s="1"/>
  <c r="E26" i="61"/>
  <c r="F26" i="61" s="1"/>
  <c r="E27" i="61"/>
  <c r="F27" i="61" s="1"/>
  <c r="E28" i="61"/>
  <c r="F28" i="61" s="1"/>
  <c r="E29" i="61"/>
  <c r="F29" i="61" s="1"/>
  <c r="E30" i="61"/>
  <c r="F30" i="61" s="1"/>
  <c r="E31" i="61"/>
  <c r="F31" i="61" s="1"/>
  <c r="E32" i="61"/>
  <c r="F32" i="61" s="1"/>
  <c r="E33" i="61"/>
  <c r="F33" i="61" s="1"/>
  <c r="E34" i="61"/>
  <c r="F34" i="61" s="1"/>
  <c r="E35" i="61"/>
  <c r="F35" i="61" s="1"/>
  <c r="E36" i="61"/>
  <c r="F36" i="61" s="1"/>
  <c r="E37" i="61"/>
  <c r="F37" i="61" s="1"/>
  <c r="E38" i="61"/>
  <c r="F38" i="61" s="1"/>
  <c r="E39" i="61"/>
  <c r="F39" i="61" s="1"/>
  <c r="E40" i="61"/>
  <c r="F40" i="61" s="1"/>
  <c r="E41" i="61"/>
  <c r="F41" i="61" s="1"/>
  <c r="E42" i="61"/>
  <c r="F42" i="61" s="1"/>
  <c r="E43" i="61"/>
  <c r="F43" i="61" s="1"/>
  <c r="E44" i="61"/>
  <c r="F44" i="61" s="1"/>
  <c r="E45" i="61"/>
  <c r="F45" i="61" s="1"/>
  <c r="E46" i="61"/>
  <c r="F46" i="61" s="1"/>
  <c r="E47" i="61"/>
  <c r="F47" i="61" s="1"/>
  <c r="E48" i="61"/>
  <c r="F48" i="61" s="1"/>
  <c r="E49" i="61"/>
  <c r="F49" i="61" s="1"/>
  <c r="E50" i="61"/>
  <c r="F50" i="61" s="1"/>
  <c r="E51" i="61"/>
  <c r="F51" i="61" s="1"/>
  <c r="E52" i="61"/>
  <c r="F52" i="61" s="1"/>
  <c r="E53" i="61"/>
  <c r="F53" i="61" s="1"/>
  <c r="E54" i="61"/>
  <c r="F54" i="61" s="1"/>
  <c r="E55" i="61"/>
  <c r="F55" i="61" s="1"/>
  <c r="E56" i="61"/>
  <c r="F56" i="61" s="1"/>
  <c r="E57" i="61"/>
  <c r="F57" i="61" s="1"/>
  <c r="E58" i="61"/>
  <c r="F58" i="61" s="1"/>
  <c r="E59" i="61"/>
  <c r="F59" i="61" s="1"/>
  <c r="E60" i="61"/>
  <c r="F60" i="61" s="1"/>
  <c r="E61" i="61"/>
  <c r="F61" i="61" s="1"/>
  <c r="E62" i="61"/>
  <c r="F62" i="61" s="1"/>
  <c r="E63" i="61"/>
  <c r="F63" i="61" s="1"/>
  <c r="E64" i="61"/>
  <c r="F64" i="61" s="1"/>
  <c r="E65" i="61"/>
  <c r="F65" i="61" s="1"/>
  <c r="E66" i="61"/>
  <c r="F66" i="61" s="1"/>
  <c r="E67" i="61"/>
  <c r="F67" i="61" s="1"/>
  <c r="E68" i="61"/>
  <c r="F68" i="61" s="1"/>
  <c r="E69" i="61"/>
  <c r="F69" i="61" s="1"/>
  <c r="E70" i="61"/>
  <c r="F70" i="61" s="1"/>
  <c r="E71" i="61"/>
  <c r="F71" i="61" s="1"/>
  <c r="E72" i="61"/>
  <c r="F72" i="61" s="1"/>
  <c r="E73" i="61"/>
  <c r="F73" i="61" s="1"/>
  <c r="E74" i="61"/>
  <c r="F74" i="61" s="1"/>
  <c r="E75" i="61"/>
  <c r="F75" i="61" s="1"/>
  <c r="E76" i="61"/>
  <c r="F76" i="61" s="1"/>
  <c r="E77" i="61"/>
  <c r="F77" i="61" s="1"/>
  <c r="E78" i="61"/>
  <c r="F78" i="61" s="1"/>
  <c r="E79" i="61"/>
  <c r="F79" i="61" s="1"/>
  <c r="E80" i="61"/>
  <c r="F80" i="61" s="1"/>
  <c r="E81" i="61"/>
  <c r="F81" i="61" s="1"/>
  <c r="E82" i="61"/>
  <c r="F82" i="61" s="1"/>
  <c r="E83" i="61"/>
  <c r="F83" i="61" s="1"/>
  <c r="E84" i="61"/>
  <c r="F84" i="61" s="1"/>
  <c r="E85" i="61"/>
  <c r="F85" i="61" s="1"/>
  <c r="E86" i="61"/>
  <c r="F86" i="61" s="1"/>
  <c r="E87" i="61"/>
  <c r="F87" i="61" s="1"/>
  <c r="E88" i="61"/>
  <c r="F88" i="61" s="1"/>
  <c r="E89" i="61"/>
  <c r="F89" i="61" s="1"/>
  <c r="E90" i="61"/>
  <c r="F90" i="61" s="1"/>
  <c r="E91" i="61"/>
  <c r="F91" i="61" s="1"/>
  <c r="E92" i="61"/>
  <c r="F92" i="61" s="1"/>
  <c r="E93" i="61"/>
  <c r="F93" i="61" s="1"/>
  <c r="E94" i="61"/>
  <c r="F94" i="61" s="1"/>
  <c r="E95" i="61"/>
  <c r="F95" i="61" s="1"/>
  <c r="E96" i="61"/>
  <c r="F96" i="61" s="1"/>
  <c r="E97" i="61"/>
  <c r="F97" i="61" s="1"/>
  <c r="E98" i="61"/>
  <c r="F98" i="61" s="1"/>
  <c r="E99" i="61"/>
  <c r="F99" i="61" s="1"/>
  <c r="E100" i="61"/>
  <c r="F100" i="61" s="1"/>
  <c r="E101" i="61"/>
  <c r="F101" i="61" s="1"/>
  <c r="E102" i="61"/>
  <c r="F102" i="61" s="1"/>
  <c r="E103" i="61"/>
  <c r="F103" i="61" s="1"/>
  <c r="E104" i="61"/>
  <c r="F104" i="61" s="1"/>
  <c r="E105" i="61"/>
  <c r="F105" i="61" s="1"/>
  <c r="E106" i="61"/>
  <c r="F106" i="61" s="1"/>
  <c r="E107" i="61"/>
  <c r="F107" i="61" s="1"/>
  <c r="E108" i="61"/>
  <c r="F108" i="61" s="1"/>
  <c r="E109" i="61"/>
  <c r="F109" i="61" s="1"/>
  <c r="E110" i="61"/>
  <c r="F110" i="61" s="1"/>
  <c r="E111" i="61"/>
  <c r="F111" i="61" s="1"/>
  <c r="E112" i="61"/>
  <c r="F112" i="61" s="1"/>
  <c r="E113" i="61"/>
  <c r="F113" i="61" s="1"/>
  <c r="E114" i="61"/>
  <c r="F114" i="61" s="1"/>
  <c r="E115" i="61"/>
  <c r="F115" i="61" s="1"/>
  <c r="E116" i="61"/>
  <c r="F116" i="61" s="1"/>
  <c r="E117" i="61"/>
  <c r="F117" i="61" s="1"/>
  <c r="E118" i="61"/>
  <c r="F118" i="61" s="1"/>
  <c r="E119" i="61"/>
  <c r="F119" i="61" s="1"/>
  <c r="E120" i="61"/>
  <c r="F120" i="61" s="1"/>
  <c r="E121" i="61"/>
  <c r="F121" i="61" s="1"/>
  <c r="E122" i="61"/>
  <c r="F122" i="61" s="1"/>
  <c r="E123" i="61"/>
  <c r="F123" i="61" s="1"/>
  <c r="E124" i="61"/>
  <c r="F124" i="61" s="1"/>
  <c r="E125" i="61"/>
  <c r="F125" i="61" s="1"/>
  <c r="E126" i="61"/>
  <c r="F126" i="61" s="1"/>
  <c r="E127" i="61"/>
  <c r="F127" i="61" s="1"/>
  <c r="E128" i="61"/>
  <c r="F128" i="61" s="1"/>
  <c r="E129" i="61"/>
  <c r="F129" i="61" s="1"/>
  <c r="E130" i="61"/>
  <c r="F130" i="61" s="1"/>
  <c r="E131" i="61"/>
  <c r="F131" i="61" s="1"/>
  <c r="E132" i="61"/>
  <c r="F132" i="61" s="1"/>
  <c r="E133" i="61"/>
  <c r="F133" i="61" s="1"/>
  <c r="E134" i="61"/>
  <c r="F134" i="61" s="1"/>
  <c r="E135" i="61"/>
  <c r="F135" i="61" s="1"/>
  <c r="E136" i="61"/>
  <c r="F136" i="61" s="1"/>
  <c r="E137" i="61"/>
  <c r="F137" i="61" s="1"/>
  <c r="E138" i="61"/>
  <c r="F138" i="61" s="1"/>
  <c r="E139" i="61"/>
  <c r="F139" i="61" s="1"/>
  <c r="E140" i="61"/>
  <c r="F140" i="61" s="1"/>
  <c r="E141" i="61"/>
  <c r="F141" i="61" s="1"/>
  <c r="E142" i="61"/>
  <c r="F142" i="61" s="1"/>
  <c r="E143" i="61"/>
  <c r="F143" i="61" s="1"/>
  <c r="E144" i="61"/>
  <c r="F144" i="61" s="1"/>
  <c r="E145" i="61"/>
  <c r="F145" i="61" s="1"/>
  <c r="E146" i="61"/>
  <c r="F146" i="61" s="1"/>
  <c r="E147" i="61"/>
  <c r="F147" i="61" s="1"/>
  <c r="E148" i="61"/>
  <c r="F148" i="61" s="1"/>
  <c r="E149" i="61"/>
  <c r="F149" i="61" s="1"/>
  <c r="E150" i="61"/>
  <c r="F150" i="61" s="1"/>
  <c r="E151" i="61"/>
  <c r="F151" i="61" s="1"/>
  <c r="E152" i="61"/>
  <c r="F152" i="61" s="1"/>
  <c r="E153" i="61"/>
  <c r="F153" i="61" s="1"/>
  <c r="E154" i="61"/>
  <c r="F154" i="61" s="1"/>
  <c r="E155" i="61"/>
  <c r="F155" i="61" s="1"/>
  <c r="E156" i="61"/>
  <c r="F156" i="61" s="1"/>
  <c r="E157" i="61"/>
  <c r="F157" i="61" s="1"/>
  <c r="E158" i="61"/>
  <c r="F158" i="61" s="1"/>
  <c r="E159" i="61"/>
  <c r="F159" i="61" s="1"/>
  <c r="E160" i="61"/>
  <c r="F160" i="61" s="1"/>
  <c r="E161" i="61"/>
  <c r="F161" i="61" s="1"/>
  <c r="E162" i="61"/>
  <c r="F162" i="61" s="1"/>
  <c r="E163" i="61"/>
  <c r="F163" i="61" s="1"/>
  <c r="E164" i="61"/>
  <c r="F164" i="61" s="1"/>
  <c r="E165" i="61"/>
  <c r="F165" i="61" s="1"/>
  <c r="E166" i="61"/>
  <c r="F166" i="61" s="1"/>
  <c r="E167" i="61"/>
  <c r="F167" i="61" s="1"/>
  <c r="E168" i="61"/>
  <c r="F168" i="61" s="1"/>
  <c r="E169" i="61"/>
  <c r="F169" i="61" s="1"/>
  <c r="E170" i="61"/>
  <c r="F170" i="61" s="1"/>
  <c r="E171" i="61"/>
  <c r="F171" i="61" s="1"/>
  <c r="E172" i="61"/>
  <c r="F172" i="61" s="1"/>
  <c r="E173" i="61"/>
  <c r="F173" i="61" s="1"/>
  <c r="E174" i="61"/>
  <c r="F174" i="61" s="1"/>
  <c r="E175" i="61"/>
  <c r="F175" i="61" s="1"/>
  <c r="E176" i="61"/>
  <c r="F176" i="61" s="1"/>
  <c r="E177" i="61"/>
  <c r="F177" i="61" s="1"/>
  <c r="E178" i="61"/>
  <c r="F178" i="61" s="1"/>
  <c r="E179" i="61"/>
  <c r="F179" i="61" s="1"/>
  <c r="E180" i="61"/>
  <c r="F180" i="61" s="1"/>
  <c r="E181" i="61"/>
  <c r="F181" i="61" s="1"/>
  <c r="E182" i="61"/>
  <c r="F182" i="61" s="1"/>
  <c r="E183" i="61"/>
  <c r="F183" i="61" s="1"/>
  <c r="E184" i="61"/>
  <c r="F184" i="61" s="1"/>
  <c r="E185" i="61"/>
  <c r="F185" i="61" s="1"/>
  <c r="E186" i="61"/>
  <c r="F186" i="61" s="1"/>
  <c r="E187" i="61"/>
  <c r="F187" i="61" s="1"/>
  <c r="E188" i="61"/>
  <c r="F188" i="61" s="1"/>
  <c r="E189" i="61"/>
  <c r="F189" i="61" s="1"/>
  <c r="E190" i="61"/>
  <c r="F190" i="61" s="1"/>
  <c r="E191" i="61"/>
  <c r="F191" i="61" s="1"/>
  <c r="E192" i="61"/>
  <c r="F192" i="61" s="1"/>
  <c r="E193" i="61"/>
  <c r="F193" i="61" s="1"/>
  <c r="E194" i="61"/>
  <c r="F194" i="61" s="1"/>
  <c r="E195" i="61"/>
  <c r="F195" i="61" s="1"/>
  <c r="E196" i="61"/>
  <c r="F196" i="61" s="1"/>
  <c r="E197" i="61"/>
  <c r="F197" i="61" s="1"/>
  <c r="E198" i="61"/>
  <c r="F198" i="61" s="1"/>
  <c r="E199" i="61"/>
  <c r="F199" i="61" s="1"/>
  <c r="E200" i="61"/>
  <c r="F200" i="61" s="1"/>
  <c r="E201" i="61"/>
  <c r="F201" i="61" s="1"/>
  <c r="E202" i="61"/>
  <c r="F202" i="61" s="1"/>
  <c r="E203" i="61"/>
  <c r="F203" i="61" s="1"/>
  <c r="E204" i="61"/>
  <c r="F204" i="61" s="1"/>
  <c r="E205" i="61"/>
  <c r="F205" i="61" s="1"/>
  <c r="E206" i="61"/>
  <c r="F206" i="61" s="1"/>
  <c r="E207" i="61"/>
  <c r="F207" i="61" s="1"/>
  <c r="E208" i="61"/>
  <c r="F208" i="61" s="1"/>
  <c r="E209" i="61"/>
  <c r="F209" i="61" s="1"/>
  <c r="E210" i="61"/>
  <c r="F210" i="61" s="1"/>
  <c r="E211" i="61"/>
  <c r="F211" i="61" s="1"/>
  <c r="E212" i="61"/>
  <c r="F212" i="61" s="1"/>
  <c r="E213" i="61"/>
  <c r="F213" i="61" s="1"/>
  <c r="E214" i="61"/>
  <c r="F214" i="61" s="1"/>
  <c r="E215" i="61"/>
  <c r="F215" i="61" s="1"/>
  <c r="E216" i="61"/>
  <c r="F216" i="61" s="1"/>
  <c r="E217" i="61"/>
  <c r="F217" i="61" s="1"/>
  <c r="E218" i="61"/>
  <c r="F218" i="61" s="1"/>
  <c r="E219" i="61"/>
  <c r="F219" i="61" s="1"/>
  <c r="E220" i="61"/>
  <c r="F220" i="61" s="1"/>
  <c r="E221" i="61"/>
  <c r="F221" i="61" s="1"/>
  <c r="E222" i="61"/>
  <c r="F222" i="61" s="1"/>
  <c r="E223" i="61"/>
  <c r="F223" i="61" s="1"/>
  <c r="E224" i="61"/>
  <c r="F224" i="61" s="1"/>
  <c r="E225" i="61"/>
  <c r="F225" i="61" s="1"/>
  <c r="E226" i="61"/>
  <c r="F226" i="61" s="1"/>
  <c r="E227" i="61"/>
  <c r="F227" i="61" s="1"/>
  <c r="E228" i="61"/>
  <c r="F228" i="61" s="1"/>
  <c r="E229" i="61"/>
  <c r="F229" i="61" s="1"/>
  <c r="E230" i="61"/>
  <c r="F230" i="61" s="1"/>
  <c r="E231" i="61"/>
  <c r="F231" i="61" s="1"/>
  <c r="E232" i="61"/>
  <c r="F232" i="61" s="1"/>
  <c r="E233" i="61"/>
  <c r="F233" i="61" s="1"/>
  <c r="E234" i="61"/>
  <c r="F234" i="61" s="1"/>
  <c r="E235" i="61"/>
  <c r="F235" i="61" s="1"/>
  <c r="E236" i="61"/>
  <c r="F236" i="61" s="1"/>
  <c r="E237" i="61"/>
  <c r="F237" i="61" s="1"/>
  <c r="E238" i="61"/>
  <c r="F238" i="61" s="1"/>
  <c r="E239" i="61"/>
  <c r="F239" i="61" s="1"/>
  <c r="E240" i="61"/>
  <c r="F240" i="61" s="1"/>
  <c r="E241" i="61"/>
  <c r="F241" i="61" s="1"/>
  <c r="E242" i="61"/>
  <c r="F242" i="61" s="1"/>
  <c r="E243" i="61"/>
  <c r="F243" i="61" s="1"/>
  <c r="E244" i="61"/>
  <c r="F244" i="61" s="1"/>
  <c r="E245" i="61"/>
  <c r="F245" i="61" s="1"/>
  <c r="E246" i="61"/>
  <c r="F246" i="61" s="1"/>
  <c r="E247" i="61"/>
  <c r="F247" i="61" s="1"/>
  <c r="E248" i="61"/>
  <c r="F248" i="61" s="1"/>
  <c r="E249" i="61"/>
  <c r="F249" i="61" s="1"/>
  <c r="E250" i="61"/>
  <c r="F250" i="61" s="1"/>
  <c r="E251" i="61"/>
  <c r="F251" i="61" s="1"/>
  <c r="E252" i="61"/>
  <c r="F252" i="61" s="1"/>
  <c r="E253" i="61"/>
  <c r="F253" i="61" s="1"/>
  <c r="E254" i="61"/>
  <c r="F254" i="61" s="1"/>
  <c r="E255" i="61"/>
  <c r="F255" i="61" s="1"/>
  <c r="E256" i="61"/>
  <c r="F256" i="61" s="1"/>
  <c r="E257" i="61"/>
  <c r="F257" i="61" s="1"/>
  <c r="E258" i="61"/>
  <c r="F258" i="61" s="1"/>
  <c r="E259" i="61"/>
  <c r="F259" i="61" s="1"/>
  <c r="E260" i="61"/>
  <c r="F260" i="61" s="1"/>
  <c r="E261" i="61"/>
  <c r="F261" i="61" s="1"/>
  <c r="E262" i="61"/>
  <c r="F262" i="61" s="1"/>
  <c r="E263" i="61"/>
  <c r="F263" i="61" s="1"/>
  <c r="E264" i="61"/>
  <c r="F264" i="61" s="1"/>
  <c r="E265" i="61"/>
  <c r="F265" i="61" s="1"/>
  <c r="E266" i="61"/>
  <c r="F266" i="61" s="1"/>
  <c r="E267" i="61"/>
  <c r="F267" i="61" s="1"/>
  <c r="E268" i="61"/>
  <c r="F268" i="61" s="1"/>
  <c r="E269" i="61"/>
  <c r="F269" i="61" s="1"/>
  <c r="E270" i="61"/>
  <c r="F270" i="61" s="1"/>
  <c r="E271" i="61"/>
  <c r="F271" i="61" s="1"/>
  <c r="E272" i="61"/>
  <c r="F272" i="61" s="1"/>
  <c r="E273" i="61"/>
  <c r="F273" i="61" s="1"/>
  <c r="E274" i="61"/>
  <c r="F274" i="61" s="1"/>
  <c r="E275" i="61"/>
  <c r="F275" i="61" s="1"/>
  <c r="E276" i="61"/>
  <c r="F276" i="61" s="1"/>
  <c r="E277" i="61"/>
  <c r="F277" i="61" s="1"/>
  <c r="E278" i="61"/>
  <c r="F278" i="61" s="1"/>
  <c r="E279" i="61"/>
  <c r="F279" i="61" s="1"/>
  <c r="E280" i="61"/>
  <c r="F280" i="61" s="1"/>
  <c r="E281" i="61"/>
  <c r="F281" i="61" s="1"/>
  <c r="E282" i="61"/>
  <c r="F282" i="61" s="1"/>
  <c r="E283" i="61"/>
  <c r="F283" i="61" s="1"/>
  <c r="E284" i="61"/>
  <c r="F284" i="61" s="1"/>
  <c r="E285" i="61"/>
  <c r="F285" i="61" s="1"/>
  <c r="E286" i="61"/>
  <c r="F286" i="61" s="1"/>
  <c r="E287" i="61"/>
  <c r="F287" i="61" s="1"/>
  <c r="E288" i="61"/>
  <c r="F288" i="61" s="1"/>
  <c r="E289" i="61"/>
  <c r="F289" i="61" s="1"/>
  <c r="E290" i="61"/>
  <c r="F290" i="61" s="1"/>
  <c r="E291" i="61"/>
  <c r="F291" i="61" s="1"/>
  <c r="E292" i="61"/>
  <c r="F292" i="61" s="1"/>
  <c r="E293" i="61"/>
  <c r="F293" i="61" s="1"/>
  <c r="E294" i="61"/>
  <c r="F294" i="61" s="1"/>
  <c r="E295" i="61"/>
  <c r="F295" i="61" s="1"/>
  <c r="E296" i="61"/>
  <c r="F296" i="61" s="1"/>
  <c r="E297" i="61"/>
  <c r="F297" i="61" s="1"/>
  <c r="E298" i="61"/>
  <c r="F298" i="61" s="1"/>
  <c r="E299" i="61"/>
  <c r="F299" i="61" s="1"/>
  <c r="E300" i="61"/>
  <c r="F300" i="61" s="1"/>
  <c r="E301" i="61"/>
  <c r="F301" i="61" s="1"/>
  <c r="E302" i="61"/>
  <c r="F302" i="61" s="1"/>
  <c r="E303" i="61"/>
  <c r="F303" i="61" s="1"/>
  <c r="E304" i="61"/>
  <c r="F304" i="61" s="1"/>
  <c r="E305" i="61"/>
  <c r="F305" i="61" s="1"/>
  <c r="E306" i="61"/>
  <c r="F306" i="61" s="1"/>
  <c r="E307" i="61"/>
  <c r="F307" i="61" s="1"/>
  <c r="E308" i="61"/>
  <c r="F308" i="61" s="1"/>
  <c r="E309" i="61"/>
  <c r="F309" i="61" s="1"/>
  <c r="E310" i="61"/>
  <c r="F310" i="61" s="1"/>
  <c r="E311" i="61"/>
  <c r="F311" i="61" s="1"/>
  <c r="E312" i="61"/>
  <c r="F312" i="61" s="1"/>
  <c r="E313" i="61"/>
  <c r="F313" i="61" s="1"/>
  <c r="E314" i="61"/>
  <c r="F314" i="61" s="1"/>
  <c r="E315" i="61"/>
  <c r="F315" i="61" s="1"/>
  <c r="E316" i="61"/>
  <c r="F316" i="61" s="1"/>
  <c r="E317" i="61"/>
  <c r="F317" i="61" s="1"/>
  <c r="E318" i="61"/>
  <c r="F318" i="61" s="1"/>
  <c r="E319" i="61"/>
  <c r="F319" i="61" s="1"/>
  <c r="E320" i="61"/>
  <c r="F320" i="61" s="1"/>
  <c r="E321" i="61"/>
  <c r="F321" i="61" s="1"/>
  <c r="E322" i="61"/>
  <c r="F322" i="61" s="1"/>
  <c r="E323" i="61"/>
  <c r="F323" i="61" s="1"/>
  <c r="E324" i="61"/>
  <c r="F324" i="61" s="1"/>
  <c r="E325" i="61"/>
  <c r="F325" i="61" s="1"/>
  <c r="E326" i="61"/>
  <c r="F326" i="61" s="1"/>
  <c r="E327" i="61"/>
  <c r="F327" i="61" s="1"/>
  <c r="E328" i="61"/>
  <c r="F328" i="61" s="1"/>
  <c r="E329" i="61"/>
  <c r="F329" i="61" s="1"/>
  <c r="E330" i="61"/>
  <c r="F330" i="61" s="1"/>
  <c r="E331" i="61"/>
  <c r="F331" i="61" s="1"/>
  <c r="E332" i="61"/>
  <c r="F332" i="61" s="1"/>
  <c r="E333" i="61"/>
  <c r="F333" i="61" s="1"/>
  <c r="E334" i="61"/>
  <c r="F334" i="61" s="1"/>
  <c r="E335" i="61"/>
  <c r="F335" i="61" s="1"/>
  <c r="E336" i="61"/>
  <c r="F336" i="61" s="1"/>
  <c r="E337" i="61"/>
  <c r="F337" i="61" s="1"/>
  <c r="E338" i="61"/>
  <c r="F338" i="61" s="1"/>
  <c r="E339" i="61"/>
  <c r="F339" i="61" s="1"/>
  <c r="E340" i="61"/>
  <c r="F340" i="61" s="1"/>
  <c r="E341" i="61"/>
  <c r="F341" i="61" s="1"/>
  <c r="E342" i="61"/>
  <c r="F342" i="61" s="1"/>
  <c r="E343" i="61"/>
  <c r="F343" i="61" s="1"/>
  <c r="E344" i="61"/>
  <c r="F344" i="61" s="1"/>
  <c r="E345" i="61"/>
  <c r="F345" i="61" s="1"/>
  <c r="E346" i="61"/>
  <c r="F346" i="61" s="1"/>
  <c r="E347" i="61"/>
  <c r="F347" i="61" s="1"/>
  <c r="E348" i="61"/>
  <c r="F348" i="61" s="1"/>
  <c r="E349" i="61"/>
  <c r="F349" i="61" s="1"/>
  <c r="E350" i="61"/>
  <c r="F350" i="61" s="1"/>
  <c r="E351" i="61"/>
  <c r="F351" i="61" s="1"/>
  <c r="E352" i="61"/>
  <c r="F352" i="61" s="1"/>
  <c r="E353" i="61"/>
  <c r="F353" i="61" s="1"/>
  <c r="E354" i="61"/>
  <c r="F354" i="61" s="1"/>
  <c r="E355" i="61"/>
  <c r="F355" i="61" s="1"/>
  <c r="E356" i="61"/>
  <c r="F356" i="61" s="1"/>
  <c r="E357" i="61"/>
  <c r="F357" i="61" s="1"/>
  <c r="E358" i="61"/>
  <c r="F358" i="61" s="1"/>
  <c r="E359" i="61"/>
  <c r="F359" i="61" s="1"/>
  <c r="E360" i="61"/>
  <c r="F360" i="61" s="1"/>
  <c r="E361" i="61"/>
  <c r="F361" i="61" s="1"/>
  <c r="E362" i="61"/>
  <c r="F362" i="61" s="1"/>
  <c r="E363" i="61"/>
  <c r="F363" i="61" s="1"/>
  <c r="E364" i="61"/>
  <c r="F364" i="61" s="1"/>
  <c r="E365" i="61"/>
  <c r="F365" i="61" s="1"/>
  <c r="E366" i="61"/>
  <c r="F366" i="61" s="1"/>
  <c r="E367" i="61"/>
  <c r="F367" i="61" s="1"/>
  <c r="E368" i="61"/>
  <c r="F368" i="61" s="1"/>
  <c r="E369" i="61"/>
  <c r="F369" i="61" s="1"/>
  <c r="E370" i="61"/>
  <c r="F370" i="61" s="1"/>
  <c r="E371" i="61"/>
  <c r="F371" i="61" s="1"/>
  <c r="E372" i="61"/>
  <c r="F372" i="61" s="1"/>
  <c r="E373" i="61"/>
  <c r="F373" i="61" s="1"/>
  <c r="E374" i="61"/>
  <c r="F374" i="61" s="1"/>
  <c r="E375" i="61"/>
  <c r="F375" i="61" s="1"/>
  <c r="E376" i="61"/>
  <c r="F376" i="61" s="1"/>
  <c r="E377" i="61"/>
  <c r="F377" i="61" s="1"/>
  <c r="E378" i="61"/>
  <c r="F378" i="61" s="1"/>
  <c r="E379" i="61"/>
  <c r="F379" i="61" s="1"/>
  <c r="E380" i="61"/>
  <c r="F380" i="61" s="1"/>
  <c r="E381" i="61"/>
  <c r="F381" i="61" s="1"/>
  <c r="E382" i="61"/>
  <c r="F382" i="61" s="1"/>
  <c r="E383" i="61"/>
  <c r="F383" i="61" s="1"/>
  <c r="E384" i="61"/>
  <c r="F384" i="61" s="1"/>
  <c r="E385" i="61"/>
  <c r="F385" i="61" s="1"/>
  <c r="E386" i="61"/>
  <c r="F386" i="61" s="1"/>
  <c r="E387" i="61"/>
  <c r="F387" i="61" s="1"/>
  <c r="E388" i="61"/>
  <c r="F388" i="61" s="1"/>
  <c r="E389" i="61"/>
  <c r="F389" i="61" s="1"/>
  <c r="E390" i="61"/>
  <c r="F390" i="61" s="1"/>
  <c r="E391" i="61"/>
  <c r="F391" i="61" s="1"/>
  <c r="E392" i="61"/>
  <c r="F392" i="61" s="1"/>
  <c r="E393" i="61"/>
  <c r="F393" i="61" s="1"/>
  <c r="E394" i="61"/>
  <c r="F394" i="61" s="1"/>
  <c r="E395" i="61"/>
  <c r="F395" i="61" s="1"/>
  <c r="E396" i="61"/>
  <c r="F396" i="61" s="1"/>
  <c r="E397" i="61"/>
  <c r="F397" i="61" s="1"/>
  <c r="E398" i="61"/>
  <c r="F398" i="61" s="1"/>
  <c r="E399" i="61"/>
  <c r="F399" i="61" s="1"/>
  <c r="E400" i="61"/>
  <c r="F400" i="61" s="1"/>
  <c r="E401" i="61"/>
  <c r="F401" i="61" s="1"/>
  <c r="E402" i="61"/>
  <c r="F402" i="61" s="1"/>
  <c r="E403" i="61"/>
  <c r="F403" i="61" s="1"/>
  <c r="E404" i="61"/>
  <c r="F404" i="61" s="1"/>
  <c r="E405" i="61"/>
  <c r="F405" i="61" s="1"/>
  <c r="E406" i="61"/>
  <c r="F406" i="61" s="1"/>
  <c r="E407" i="61"/>
  <c r="F407" i="61" s="1"/>
  <c r="E408" i="61"/>
  <c r="F408" i="61" s="1"/>
  <c r="E409" i="61"/>
  <c r="F409" i="61" s="1"/>
  <c r="E410" i="61"/>
  <c r="F410" i="61" s="1"/>
  <c r="E411" i="61"/>
  <c r="F411" i="61" s="1"/>
  <c r="E412" i="61"/>
  <c r="F412" i="61" s="1"/>
  <c r="E413" i="61"/>
  <c r="F413" i="61" s="1"/>
  <c r="E414" i="61"/>
  <c r="F414" i="61" s="1"/>
  <c r="E415" i="61"/>
  <c r="F415" i="61" s="1"/>
  <c r="E416" i="61"/>
  <c r="F416" i="61" s="1"/>
  <c r="E417" i="61"/>
  <c r="F417" i="61" s="1"/>
  <c r="E418" i="61"/>
  <c r="F418" i="61" s="1"/>
  <c r="E419" i="61"/>
  <c r="F419" i="61" s="1"/>
  <c r="E420" i="61"/>
  <c r="F420" i="61" s="1"/>
  <c r="E421" i="61"/>
  <c r="F421" i="61" s="1"/>
  <c r="E422" i="61"/>
  <c r="F422" i="61" s="1"/>
  <c r="E423" i="61"/>
  <c r="F423" i="61" s="1"/>
  <c r="E424" i="61"/>
  <c r="F424" i="61" s="1"/>
  <c r="E425" i="61"/>
  <c r="F425" i="61" s="1"/>
  <c r="E426" i="61"/>
  <c r="F426" i="61" s="1"/>
  <c r="E427" i="61"/>
  <c r="F427" i="61" s="1"/>
  <c r="E428" i="61"/>
  <c r="F428" i="61" s="1"/>
  <c r="E429" i="61"/>
  <c r="F429" i="61" s="1"/>
  <c r="E430" i="61"/>
  <c r="F430" i="61" s="1"/>
  <c r="E431" i="61"/>
  <c r="F431" i="61" s="1"/>
  <c r="E432" i="61"/>
  <c r="F432" i="61" s="1"/>
  <c r="E433" i="61"/>
  <c r="F433" i="61" s="1"/>
  <c r="E434" i="61"/>
  <c r="F434" i="61" s="1"/>
  <c r="E435" i="61"/>
  <c r="F435" i="61" s="1"/>
  <c r="E436" i="61"/>
  <c r="F436" i="61" s="1"/>
  <c r="E437" i="61"/>
  <c r="F437" i="61" s="1"/>
  <c r="E438" i="61"/>
  <c r="F438" i="61" s="1"/>
  <c r="E439" i="61"/>
  <c r="F439" i="61" s="1"/>
  <c r="E440" i="61"/>
  <c r="F440" i="61" s="1"/>
  <c r="E441" i="61"/>
  <c r="F441" i="61" s="1"/>
  <c r="E442" i="61"/>
  <c r="F442" i="61" s="1"/>
  <c r="E443" i="61"/>
  <c r="F443" i="61" s="1"/>
  <c r="E444" i="61"/>
  <c r="F444" i="61" s="1"/>
  <c r="E445" i="61"/>
  <c r="F445" i="61" s="1"/>
  <c r="E446" i="61"/>
  <c r="F446" i="61" s="1"/>
  <c r="E447" i="61"/>
  <c r="F447" i="61" s="1"/>
  <c r="E448" i="61"/>
  <c r="F448" i="61" s="1"/>
  <c r="E449" i="61"/>
  <c r="F449" i="61" s="1"/>
  <c r="E450" i="61"/>
  <c r="F450" i="61" s="1"/>
  <c r="E451" i="61"/>
  <c r="F451" i="61" s="1"/>
  <c r="E452" i="61"/>
  <c r="F452" i="61" s="1"/>
  <c r="E453" i="61"/>
  <c r="F453" i="61" s="1"/>
  <c r="E454" i="61"/>
  <c r="F454" i="61" s="1"/>
  <c r="E455" i="61"/>
  <c r="F455" i="61" s="1"/>
  <c r="E456" i="61"/>
  <c r="F456" i="61" s="1"/>
  <c r="E457" i="61"/>
  <c r="F457" i="61" s="1"/>
  <c r="E458" i="61"/>
  <c r="F458" i="61" s="1"/>
  <c r="E459" i="61"/>
  <c r="F459" i="61" s="1"/>
  <c r="E460" i="61"/>
  <c r="F460" i="61" s="1"/>
  <c r="E461" i="61"/>
  <c r="F461" i="61" s="1"/>
  <c r="E462" i="61"/>
  <c r="F462" i="61" s="1"/>
  <c r="E463" i="61"/>
  <c r="F463" i="61" s="1"/>
  <c r="E464" i="61"/>
  <c r="F464" i="61" s="1"/>
  <c r="E465" i="61"/>
  <c r="F465" i="61" s="1"/>
  <c r="E466" i="61"/>
  <c r="F466" i="61" s="1"/>
  <c r="E467" i="61"/>
  <c r="F467" i="61" s="1"/>
  <c r="E468" i="61"/>
  <c r="F468" i="61" s="1"/>
  <c r="E469" i="61"/>
  <c r="F469" i="61" s="1"/>
  <c r="E470" i="61"/>
  <c r="F470" i="61" s="1"/>
  <c r="E471" i="61"/>
  <c r="F471" i="61" s="1"/>
  <c r="E472" i="61"/>
  <c r="F472" i="61" s="1"/>
  <c r="E473" i="61"/>
  <c r="F473" i="61" s="1"/>
  <c r="E474" i="61"/>
  <c r="F474" i="61" s="1"/>
  <c r="E475" i="61"/>
  <c r="F475" i="61" s="1"/>
  <c r="E476" i="61"/>
  <c r="F476" i="61" s="1"/>
  <c r="E477" i="61"/>
  <c r="F477" i="61" s="1"/>
  <c r="E478" i="61"/>
  <c r="F478" i="61" s="1"/>
  <c r="E479" i="61"/>
  <c r="F479" i="61" s="1"/>
  <c r="E480" i="61"/>
  <c r="F480" i="61" s="1"/>
  <c r="E481" i="61"/>
  <c r="F481" i="61" s="1"/>
  <c r="E482" i="61"/>
  <c r="F482" i="61" s="1"/>
  <c r="E483" i="61"/>
  <c r="F483" i="61" s="1"/>
  <c r="E484" i="61"/>
  <c r="F484" i="61" s="1"/>
  <c r="E485" i="61"/>
  <c r="F485" i="61" s="1"/>
  <c r="E486" i="61"/>
  <c r="F486" i="61" s="1"/>
  <c r="E487" i="61"/>
  <c r="F487" i="61" s="1"/>
  <c r="E488" i="61"/>
  <c r="F488" i="61" s="1"/>
  <c r="E489" i="61"/>
  <c r="F489" i="61" s="1"/>
  <c r="E490" i="61"/>
  <c r="F490" i="61" s="1"/>
  <c r="E491" i="61"/>
  <c r="F491" i="61" s="1"/>
  <c r="E492" i="61"/>
  <c r="F492" i="61" s="1"/>
  <c r="E493" i="61"/>
  <c r="F493" i="61" s="1"/>
  <c r="E494" i="61"/>
  <c r="F494" i="61" s="1"/>
  <c r="E495" i="61"/>
  <c r="F495" i="61" s="1"/>
  <c r="E496" i="61"/>
  <c r="F496" i="61" s="1"/>
  <c r="E497" i="61"/>
  <c r="F497" i="61" s="1"/>
  <c r="E498" i="61"/>
  <c r="F498" i="61" s="1"/>
  <c r="E499" i="61"/>
  <c r="F499" i="61" s="1"/>
  <c r="E500" i="61"/>
  <c r="F500" i="61" s="1"/>
  <c r="E501" i="61"/>
  <c r="F501" i="61" s="1"/>
  <c r="E502" i="61"/>
  <c r="F502" i="61" s="1"/>
  <c r="E503" i="61"/>
  <c r="F503" i="61" s="1"/>
  <c r="E504" i="61"/>
  <c r="F504" i="61" s="1"/>
  <c r="E505" i="61"/>
  <c r="F505" i="61" s="1"/>
  <c r="E506" i="61"/>
  <c r="F506" i="61" s="1"/>
  <c r="E7" i="61"/>
  <c r="E7" i="59"/>
  <c r="E8" i="59"/>
  <c r="E9" i="59"/>
  <c r="E10" i="59"/>
  <c r="E11" i="59"/>
  <c r="E12" i="59"/>
  <c r="E13" i="59"/>
  <c r="E14" i="59"/>
  <c r="E15" i="59"/>
  <c r="E16" i="59"/>
  <c r="E17" i="59"/>
  <c r="E18" i="59"/>
  <c r="E19" i="59"/>
  <c r="E20" i="59"/>
  <c r="E21" i="59"/>
  <c r="E22" i="59"/>
  <c r="E23" i="59"/>
  <c r="E24" i="59"/>
  <c r="E25" i="59"/>
  <c r="E26" i="59"/>
  <c r="E27" i="59"/>
  <c r="E28" i="59"/>
  <c r="E29" i="59"/>
  <c r="E30" i="59"/>
  <c r="E31" i="59"/>
  <c r="E32" i="59"/>
  <c r="E33" i="59"/>
  <c r="E34" i="59"/>
  <c r="E35" i="59"/>
  <c r="E36" i="59"/>
  <c r="E37" i="59"/>
  <c r="E38" i="59"/>
  <c r="E39" i="59"/>
  <c r="E40" i="59"/>
  <c r="E41" i="59"/>
  <c r="E42" i="59"/>
  <c r="E43" i="59"/>
  <c r="E44" i="59"/>
  <c r="E45" i="59"/>
  <c r="E46" i="59"/>
  <c r="E47" i="59"/>
  <c r="E48" i="59"/>
  <c r="F7" i="61" l="1"/>
  <c r="F8" i="61"/>
  <c r="F9" i="61"/>
  <c r="F10" i="61"/>
  <c r="O5" i="34"/>
  <c r="D60" i="16"/>
  <c r="D59" i="16"/>
  <c r="D58" i="16"/>
  <c r="D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P8" i="34"/>
  <c r="P9" i="34"/>
  <c r="P10" i="34"/>
  <c r="P11" i="34"/>
  <c r="P12" i="34"/>
  <c r="P13" i="34"/>
  <c r="P14" i="34"/>
  <c r="P15" i="34"/>
  <c r="P16" i="34"/>
  <c r="P17" i="34"/>
  <c r="P18" i="34"/>
  <c r="P19" i="34"/>
  <c r="P20" i="34"/>
  <c r="P21" i="34"/>
  <c r="P22" i="34"/>
  <c r="P23" i="34"/>
  <c r="P24" i="34"/>
  <c r="P25" i="34"/>
  <c r="P26" i="34"/>
  <c r="P27" i="34"/>
  <c r="P28" i="34"/>
  <c r="P29" i="34"/>
  <c r="P30" i="34"/>
  <c r="P31" i="34"/>
  <c r="P32" i="34"/>
  <c r="P33" i="34"/>
  <c r="P34" i="34"/>
  <c r="P35" i="34"/>
  <c r="P36" i="34"/>
  <c r="P37" i="34"/>
  <c r="P38" i="34"/>
  <c r="P39" i="34"/>
  <c r="P40" i="34"/>
  <c r="P41" i="34"/>
  <c r="P42" i="34"/>
  <c r="P43" i="34"/>
  <c r="P44" i="34"/>
  <c r="P45" i="34"/>
  <c r="P46" i="34"/>
  <c r="P47" i="34"/>
  <c r="P48" i="34"/>
  <c r="P49" i="34"/>
  <c r="P50" i="34"/>
  <c r="P51" i="34"/>
  <c r="P52" i="34"/>
  <c r="P53" i="34"/>
  <c r="P54" i="34"/>
  <c r="P55" i="34"/>
  <c r="P56" i="34"/>
  <c r="P57" i="34"/>
  <c r="P58" i="34"/>
  <c r="P59" i="34"/>
  <c r="P60" i="34"/>
  <c r="P61" i="34"/>
  <c r="P62" i="34"/>
  <c r="P63" i="34"/>
  <c r="P64" i="34"/>
  <c r="P65" i="34"/>
  <c r="P66" i="34"/>
  <c r="P67" i="34"/>
  <c r="P68" i="34"/>
  <c r="P69" i="34"/>
  <c r="P70" i="34"/>
  <c r="P71" i="34"/>
  <c r="P72" i="34"/>
  <c r="P73" i="34"/>
  <c r="P74" i="34"/>
  <c r="P75" i="34"/>
  <c r="P76" i="34"/>
  <c r="P77" i="34"/>
  <c r="P78" i="34"/>
  <c r="P79" i="34"/>
  <c r="P80" i="34"/>
  <c r="P81" i="34"/>
  <c r="P82" i="34"/>
  <c r="P83" i="34"/>
  <c r="P84" i="34"/>
  <c r="P85" i="34"/>
  <c r="P86" i="34"/>
  <c r="P87" i="34"/>
  <c r="P88" i="34"/>
  <c r="P89" i="34"/>
  <c r="P90" i="34"/>
  <c r="P91" i="34"/>
  <c r="P92" i="34"/>
  <c r="P93" i="34"/>
  <c r="P94" i="34"/>
  <c r="P95" i="34"/>
  <c r="P96" i="34"/>
  <c r="P97" i="34"/>
  <c r="P98" i="34"/>
  <c r="P99" i="34"/>
  <c r="P100" i="34"/>
  <c r="P101" i="34"/>
  <c r="P102" i="34"/>
  <c r="P103" i="34"/>
  <c r="P104" i="34"/>
  <c r="P105" i="34"/>
  <c r="P106" i="34"/>
  <c r="P107" i="34"/>
  <c r="P108" i="34"/>
  <c r="P109" i="34"/>
  <c r="P110" i="34"/>
  <c r="P111" i="34"/>
  <c r="P112" i="34"/>
  <c r="P113" i="34"/>
  <c r="P114" i="34"/>
  <c r="P115" i="34"/>
  <c r="P116" i="34"/>
  <c r="P117" i="34"/>
  <c r="P118" i="34"/>
  <c r="P119" i="34"/>
  <c r="P120" i="34"/>
  <c r="P121" i="34"/>
  <c r="P122" i="34"/>
  <c r="P123" i="34"/>
  <c r="P124" i="34"/>
  <c r="P125" i="34"/>
  <c r="P126" i="34"/>
  <c r="P127" i="34"/>
  <c r="P128" i="34"/>
  <c r="P129" i="34"/>
  <c r="P130" i="34"/>
  <c r="P131" i="34"/>
  <c r="P132" i="34"/>
  <c r="P133" i="34"/>
  <c r="P134" i="34"/>
  <c r="P135" i="34"/>
  <c r="P136" i="34"/>
  <c r="P137" i="34"/>
  <c r="P138" i="34"/>
  <c r="P139" i="34"/>
  <c r="P140" i="34"/>
  <c r="P141" i="34"/>
  <c r="P142" i="34"/>
  <c r="P143" i="34"/>
  <c r="P144" i="34"/>
  <c r="P145" i="34"/>
  <c r="P146" i="34"/>
  <c r="P147" i="34"/>
  <c r="P148" i="34"/>
  <c r="P149" i="34"/>
  <c r="P150" i="34"/>
  <c r="P151" i="34"/>
  <c r="P152" i="34"/>
  <c r="P153" i="34"/>
  <c r="P154" i="34"/>
  <c r="P155" i="34"/>
  <c r="P156" i="34"/>
  <c r="P157" i="34"/>
  <c r="P158" i="34"/>
  <c r="P159" i="34"/>
  <c r="P160" i="34"/>
  <c r="P161" i="34"/>
  <c r="P162" i="34"/>
  <c r="P163" i="34"/>
  <c r="P164" i="34"/>
  <c r="P165" i="34"/>
  <c r="P166" i="34"/>
  <c r="P167" i="34"/>
  <c r="P168" i="34"/>
  <c r="P169" i="34"/>
  <c r="P170" i="34"/>
  <c r="P171" i="34"/>
  <c r="P172" i="34"/>
  <c r="P173" i="34"/>
  <c r="P174" i="34"/>
  <c r="P175" i="34"/>
  <c r="P176" i="34"/>
  <c r="P177" i="34"/>
  <c r="P178" i="34"/>
  <c r="P179" i="34"/>
  <c r="P180" i="34"/>
  <c r="P181" i="34"/>
  <c r="P182" i="34"/>
  <c r="P183" i="34"/>
  <c r="P184" i="34"/>
  <c r="P185" i="34"/>
  <c r="P186" i="34"/>
  <c r="P187" i="34"/>
  <c r="P188" i="34"/>
  <c r="P189" i="34"/>
  <c r="P190" i="34"/>
  <c r="P191" i="34"/>
  <c r="P192" i="34"/>
  <c r="P193" i="34"/>
  <c r="P194" i="34"/>
  <c r="P195" i="34"/>
  <c r="P196" i="34"/>
  <c r="P197" i="34"/>
  <c r="P198" i="34"/>
  <c r="P199" i="34"/>
  <c r="P200" i="34"/>
  <c r="P201" i="34"/>
  <c r="P202" i="34"/>
  <c r="P203" i="34"/>
  <c r="P204" i="34"/>
  <c r="P205" i="34"/>
  <c r="P206" i="34"/>
  <c r="P207" i="34"/>
  <c r="P208" i="34"/>
  <c r="P209" i="34"/>
  <c r="P210" i="34"/>
  <c r="P211" i="34"/>
  <c r="P212" i="34"/>
  <c r="P213" i="34"/>
  <c r="P214" i="34"/>
  <c r="P215" i="34"/>
  <c r="P216" i="34"/>
  <c r="P217" i="34"/>
  <c r="P218" i="34"/>
  <c r="P219" i="34"/>
  <c r="P220" i="34"/>
  <c r="P221" i="34"/>
  <c r="P222" i="34"/>
  <c r="P223" i="34"/>
  <c r="P224" i="34"/>
  <c r="P225" i="34"/>
  <c r="P226" i="34"/>
  <c r="P227" i="34"/>
  <c r="P228" i="34"/>
  <c r="P229" i="34"/>
  <c r="P230" i="34"/>
  <c r="P231" i="34"/>
  <c r="P232" i="34"/>
  <c r="P233" i="34"/>
  <c r="P234" i="34"/>
  <c r="P235" i="34"/>
  <c r="P236" i="34"/>
  <c r="P237" i="34"/>
  <c r="P238" i="34"/>
  <c r="P239" i="34"/>
  <c r="P240" i="34"/>
  <c r="P241" i="34"/>
  <c r="P242" i="34"/>
  <c r="P243" i="34"/>
  <c r="P244" i="34"/>
  <c r="P245" i="34"/>
  <c r="P246" i="34"/>
  <c r="P247" i="34"/>
  <c r="P248" i="34"/>
  <c r="P249" i="34"/>
  <c r="P250" i="34"/>
  <c r="P251" i="34"/>
  <c r="P252" i="34"/>
  <c r="P253" i="34"/>
  <c r="P254" i="34"/>
  <c r="P255" i="34"/>
  <c r="P256" i="34"/>
  <c r="P257" i="34"/>
  <c r="P258" i="34"/>
  <c r="P259" i="34"/>
  <c r="P260" i="34"/>
  <c r="P261" i="34"/>
  <c r="P262" i="34"/>
  <c r="P263" i="34"/>
  <c r="P264" i="34"/>
  <c r="P265" i="34"/>
  <c r="P266" i="34"/>
  <c r="P267" i="34"/>
  <c r="P268" i="34"/>
  <c r="P269" i="34"/>
  <c r="P270" i="34"/>
  <c r="P271" i="34"/>
  <c r="P272" i="34"/>
  <c r="P273" i="34"/>
  <c r="P274" i="34"/>
  <c r="P275" i="34"/>
  <c r="P276" i="34"/>
  <c r="P277" i="34"/>
  <c r="P278" i="34"/>
  <c r="P279" i="34"/>
  <c r="P280" i="34"/>
  <c r="P281" i="34"/>
  <c r="P282" i="34"/>
  <c r="P283" i="34"/>
  <c r="P284" i="34"/>
  <c r="P285" i="34"/>
  <c r="P286" i="34"/>
  <c r="P287" i="34"/>
  <c r="P288" i="34"/>
  <c r="P289" i="34"/>
  <c r="P290" i="34"/>
  <c r="P291" i="34"/>
  <c r="P292" i="34"/>
  <c r="P293" i="34"/>
  <c r="P294" i="34"/>
  <c r="P295" i="34"/>
  <c r="P296" i="34"/>
  <c r="P297" i="34"/>
  <c r="P298" i="34"/>
  <c r="P299" i="34"/>
  <c r="P300" i="34"/>
  <c r="P301" i="34"/>
  <c r="P302" i="34"/>
  <c r="P303" i="34"/>
  <c r="P304" i="34"/>
  <c r="P305" i="34"/>
  <c r="P306" i="34"/>
  <c r="P307" i="34"/>
  <c r="P308" i="34"/>
  <c r="P309" i="34"/>
  <c r="P310" i="34"/>
  <c r="P311" i="34"/>
  <c r="P312" i="34"/>
  <c r="P313" i="34"/>
  <c r="P314" i="34"/>
  <c r="P315" i="34"/>
  <c r="P316" i="34"/>
  <c r="P317" i="34"/>
  <c r="P318" i="34"/>
  <c r="P319" i="34"/>
  <c r="P320" i="34"/>
  <c r="P321" i="34"/>
  <c r="P322" i="34"/>
  <c r="P323" i="34"/>
  <c r="P324" i="34"/>
  <c r="P325" i="34"/>
  <c r="P326" i="34"/>
  <c r="P327" i="34"/>
  <c r="P328" i="34"/>
  <c r="P329" i="34"/>
  <c r="P330" i="34"/>
  <c r="P331" i="34"/>
  <c r="P332" i="34"/>
  <c r="P333" i="34"/>
  <c r="P334" i="34"/>
  <c r="P335" i="34"/>
  <c r="P336" i="34"/>
  <c r="P337" i="34"/>
  <c r="P338" i="34"/>
  <c r="P339" i="34"/>
  <c r="P340" i="34"/>
  <c r="P341" i="34"/>
  <c r="P342" i="34"/>
  <c r="P343" i="34"/>
  <c r="P344" i="34"/>
  <c r="P345" i="34"/>
  <c r="P346" i="34"/>
  <c r="P347" i="34"/>
  <c r="P348" i="34"/>
  <c r="P349" i="34"/>
  <c r="P350" i="34"/>
  <c r="P351" i="34"/>
  <c r="P352" i="34"/>
  <c r="P353" i="34"/>
  <c r="P354" i="34"/>
  <c r="P355" i="34"/>
  <c r="P356" i="34"/>
  <c r="P357" i="34"/>
  <c r="P358" i="34"/>
  <c r="P359" i="34"/>
  <c r="P360" i="34"/>
  <c r="P361" i="34"/>
  <c r="P362" i="34"/>
  <c r="P363" i="34"/>
  <c r="P364" i="34"/>
  <c r="P365" i="34"/>
  <c r="P366" i="34"/>
  <c r="P367" i="34"/>
  <c r="P368" i="34"/>
  <c r="P369" i="34"/>
  <c r="P370" i="34"/>
  <c r="P371" i="34"/>
  <c r="P372" i="34"/>
  <c r="P373" i="34"/>
  <c r="P374" i="34"/>
  <c r="P375" i="34"/>
  <c r="P376" i="34"/>
  <c r="P377" i="34"/>
  <c r="P378" i="34"/>
  <c r="P379" i="34"/>
  <c r="P380" i="34"/>
  <c r="P381" i="34"/>
  <c r="P382" i="34"/>
  <c r="P383" i="34"/>
  <c r="P384" i="34"/>
  <c r="P385" i="34"/>
  <c r="P386" i="34"/>
  <c r="P387" i="34"/>
  <c r="P388" i="34"/>
  <c r="P389" i="34"/>
  <c r="P390" i="34"/>
  <c r="P391" i="34"/>
  <c r="P392" i="34"/>
  <c r="P393" i="34"/>
  <c r="P394" i="34"/>
  <c r="P395" i="34"/>
  <c r="P396" i="34"/>
  <c r="P397" i="34"/>
  <c r="P398" i="34"/>
  <c r="P399" i="34"/>
  <c r="P400" i="34"/>
  <c r="P401" i="34"/>
  <c r="P402" i="34"/>
  <c r="P403" i="34"/>
  <c r="P404" i="34"/>
  <c r="P405" i="34"/>
  <c r="P406" i="34"/>
  <c r="P407" i="34"/>
  <c r="P408" i="34"/>
  <c r="P409" i="34"/>
  <c r="P410" i="34"/>
  <c r="P411" i="34"/>
  <c r="P412" i="34"/>
  <c r="P413" i="34"/>
  <c r="P414" i="34"/>
  <c r="P415" i="34"/>
  <c r="P416" i="34"/>
  <c r="P417" i="34"/>
  <c r="P418" i="34"/>
  <c r="P419" i="34"/>
  <c r="P420" i="34"/>
  <c r="P421" i="34"/>
  <c r="P422" i="34"/>
  <c r="P423" i="34"/>
  <c r="P424" i="34"/>
  <c r="P425" i="34"/>
  <c r="P426" i="34"/>
  <c r="P427" i="34"/>
  <c r="P428" i="34"/>
  <c r="P429" i="34"/>
  <c r="P430" i="34"/>
  <c r="P431" i="34"/>
  <c r="P432" i="34"/>
  <c r="P433" i="34"/>
  <c r="P434" i="34"/>
  <c r="P435" i="34"/>
  <c r="P436" i="34"/>
  <c r="P437" i="34"/>
  <c r="P438" i="34"/>
  <c r="P439" i="34"/>
  <c r="P440" i="34"/>
  <c r="P441" i="34"/>
  <c r="P442" i="34"/>
  <c r="P443" i="34"/>
  <c r="P444" i="34"/>
  <c r="P445" i="34"/>
  <c r="P446" i="34"/>
  <c r="P447" i="34"/>
  <c r="P448" i="34"/>
  <c r="P449" i="34"/>
  <c r="P450" i="34"/>
  <c r="P451" i="34"/>
  <c r="P452" i="34"/>
  <c r="P453" i="34"/>
  <c r="P454" i="34"/>
  <c r="P455" i="34"/>
  <c r="P456" i="34"/>
  <c r="P457" i="34"/>
  <c r="P458" i="34"/>
  <c r="P459" i="34"/>
  <c r="P460" i="34"/>
  <c r="P461" i="34"/>
  <c r="P462" i="34"/>
  <c r="P463" i="34"/>
  <c r="P464" i="34"/>
  <c r="P465" i="34"/>
  <c r="P466" i="34"/>
  <c r="P467" i="34"/>
  <c r="P468" i="34"/>
  <c r="P469" i="34"/>
  <c r="P470" i="34"/>
  <c r="P471" i="34"/>
  <c r="P472" i="34"/>
  <c r="P473" i="34"/>
  <c r="P474" i="34"/>
  <c r="P475" i="34"/>
  <c r="P476" i="34"/>
  <c r="P477" i="34"/>
  <c r="P478" i="34"/>
  <c r="P479" i="34"/>
  <c r="P480" i="34"/>
  <c r="P481" i="34"/>
  <c r="P482" i="34"/>
  <c r="P483" i="34"/>
  <c r="P484" i="34"/>
  <c r="P485" i="34"/>
  <c r="P486" i="34"/>
  <c r="P487" i="34"/>
  <c r="P488" i="34"/>
  <c r="P489" i="34"/>
  <c r="P490" i="34"/>
  <c r="P491" i="34"/>
  <c r="P492" i="34"/>
  <c r="P493" i="34"/>
  <c r="P494" i="34"/>
  <c r="P495" i="34"/>
  <c r="P496" i="34"/>
  <c r="P497" i="34"/>
  <c r="P498" i="34"/>
  <c r="P499" i="34"/>
  <c r="P500" i="34"/>
  <c r="P501" i="34"/>
  <c r="P502" i="34"/>
  <c r="P503" i="34"/>
  <c r="P504" i="34"/>
  <c r="P505" i="34"/>
  <c r="P506" i="34"/>
  <c r="P7" i="34"/>
  <c r="G2" i="61"/>
  <c r="B2" i="61"/>
  <c r="C2" i="60" l="1"/>
  <c r="B2" i="60"/>
  <c r="F2" i="34" l="1"/>
  <c r="H2" i="59"/>
  <c r="N5" i="34"/>
  <c r="K5" i="34"/>
  <c r="D12" i="16"/>
  <c r="D67" i="16"/>
  <c r="D66" i="16"/>
  <c r="D39" i="16"/>
  <c r="D38" i="16"/>
  <c r="D37" i="16"/>
  <c r="D36" i="16"/>
  <c r="D35" i="16"/>
  <c r="D34" i="16"/>
  <c r="D33" i="16"/>
  <c r="D32" i="16"/>
  <c r="D31" i="16"/>
  <c r="D30" i="16"/>
  <c r="D29" i="16"/>
  <c r="D23" i="16"/>
  <c r="D22" i="16"/>
  <c r="D21" i="16"/>
  <c r="D20" i="16"/>
  <c r="D19" i="16"/>
  <c r="D18" i="16"/>
  <c r="D13" i="16"/>
  <c r="E5" i="34"/>
  <c r="F5" i="34"/>
  <c r="G5" i="34"/>
  <c r="H5" i="34"/>
  <c r="I5" i="34"/>
  <c r="J5" i="34"/>
  <c r="L5" i="34"/>
  <c r="M5" i="34"/>
  <c r="D5" i="34" l="1"/>
  <c r="D27" i="32"/>
  <c r="E27" i="32" s="1"/>
  <c r="C2" i="59"/>
  <c r="P9" i="16" l="1"/>
  <c r="G27" i="32"/>
  <c r="D26" i="32"/>
  <c r="E26" i="32" l="1"/>
  <c r="D25" i="32"/>
  <c r="O9" i="16" l="1"/>
  <c r="G26" i="32"/>
  <c r="D24" i="32"/>
  <c r="E25" i="32"/>
  <c r="N9" i="16" l="1"/>
  <c r="G25" i="32"/>
  <c r="D23" i="32"/>
  <c r="E24" i="32"/>
  <c r="M9" i="16" l="1"/>
  <c r="G24" i="32"/>
  <c r="D22" i="32"/>
  <c r="E23" i="32"/>
  <c r="L9" i="16" l="1"/>
  <c r="G23" i="32"/>
  <c r="E22" i="32"/>
  <c r="D21" i="32"/>
  <c r="K9" i="16" l="1"/>
  <c r="G22" i="32"/>
  <c r="D20" i="32"/>
  <c r="E21" i="32"/>
  <c r="J9" i="16" l="1"/>
  <c r="G21" i="32"/>
  <c r="D19" i="32"/>
  <c r="E20" i="32"/>
  <c r="I9" i="16" l="1"/>
  <c r="G20" i="32"/>
  <c r="D18" i="32"/>
  <c r="E19" i="32"/>
  <c r="H9" i="16" l="1"/>
  <c r="G19" i="32"/>
  <c r="D17" i="32"/>
  <c r="E18" i="32"/>
  <c r="G9" i="16" l="1"/>
  <c r="G18" i="32"/>
  <c r="D16" i="32"/>
  <c r="E17" i="32"/>
  <c r="E16" i="32" l="1"/>
  <c r="G16" i="32" s="1"/>
  <c r="F9" i="16"/>
  <c r="G17" i="32"/>
  <c r="F1" i="16"/>
  <c r="G1" i="16"/>
  <c r="H1" i="16"/>
  <c r="I1" i="16"/>
  <c r="J1" i="16"/>
  <c r="K1" i="16"/>
  <c r="L1" i="16"/>
  <c r="M1" i="16"/>
  <c r="N1" i="16"/>
  <c r="O1" i="16"/>
  <c r="D3" i="16"/>
  <c r="E3" i="16"/>
  <c r="C15" i="33"/>
  <c r="C14" i="33" s="1"/>
  <c r="B2" i="34"/>
  <c r="E2" i="32"/>
  <c r="B2" i="32"/>
  <c r="E2" i="29"/>
  <c r="B2" i="29"/>
  <c r="B1" i="33"/>
  <c r="A5" i="33"/>
  <c r="A6" i="33"/>
  <c r="A7" i="33"/>
  <c r="A8" i="33"/>
  <c r="A9" i="33"/>
  <c r="A10" i="33"/>
  <c r="A11" i="33"/>
  <c r="A12" i="33"/>
  <c r="A13" i="33"/>
  <c r="A14" i="33"/>
  <c r="A15" i="33"/>
  <c r="A4" i="33"/>
  <c r="D11" i="32" l="1"/>
  <c r="D12" i="32" s="1"/>
  <c r="E9" i="16"/>
  <c r="D15" i="33"/>
  <c r="D14" i="33"/>
  <c r="J17" i="32" l="1"/>
  <c r="F8" i="16" s="1"/>
  <c r="C3" i="60"/>
  <c r="J27" i="32"/>
  <c r="P8" i="16" s="1"/>
  <c r="J19" i="32"/>
  <c r="H8" i="16" s="1"/>
  <c r="J22" i="32"/>
  <c r="K8" i="16" s="1"/>
  <c r="J23" i="32"/>
  <c r="L8" i="16" s="1"/>
  <c r="J26" i="32"/>
  <c r="O8" i="16" s="1"/>
  <c r="J18" i="32"/>
  <c r="G8" i="16" s="1"/>
  <c r="J25" i="32"/>
  <c r="N8" i="16" s="1"/>
  <c r="J21" i="32"/>
  <c r="J8" i="16" s="1"/>
  <c r="J16" i="32"/>
  <c r="E8" i="16" s="1"/>
  <c r="J24" i="32"/>
  <c r="M8" i="16" s="1"/>
  <c r="J20" i="32"/>
  <c r="I8" i="16" s="1"/>
  <c r="E4" i="16"/>
  <c r="J60" i="16"/>
  <c r="J58" i="16"/>
  <c r="J56" i="16"/>
  <c r="J54" i="16"/>
  <c r="J52" i="16"/>
  <c r="J50" i="16"/>
  <c r="J48" i="16"/>
  <c r="J59" i="16"/>
  <c r="J57" i="16"/>
  <c r="J55" i="16"/>
  <c r="J53" i="16"/>
  <c r="J51" i="16"/>
  <c r="J49" i="16"/>
  <c r="J45" i="16"/>
  <c r="J43" i="16"/>
  <c r="J41" i="16"/>
  <c r="J47" i="16"/>
  <c r="J46" i="16"/>
  <c r="J44" i="16"/>
  <c r="J42" i="16"/>
  <c r="J40" i="16"/>
  <c r="G59" i="16"/>
  <c r="G57" i="16"/>
  <c r="G55" i="16"/>
  <c r="G53" i="16"/>
  <c r="G51" i="16"/>
  <c r="G49" i="16"/>
  <c r="G47" i="16"/>
  <c r="G60" i="16"/>
  <c r="G58" i="16"/>
  <c r="G56" i="16"/>
  <c r="G54" i="16"/>
  <c r="G52" i="16"/>
  <c r="G50" i="16"/>
  <c r="G48" i="16"/>
  <c r="G46" i="16"/>
  <c r="G44" i="16"/>
  <c r="G42" i="16"/>
  <c r="G40" i="16"/>
  <c r="G45" i="16"/>
  <c r="G43" i="16"/>
  <c r="G41" i="16"/>
  <c r="O59" i="16"/>
  <c r="O57" i="16"/>
  <c r="O55" i="16"/>
  <c r="O53" i="16"/>
  <c r="O51" i="16"/>
  <c r="O49" i="16"/>
  <c r="O47" i="16"/>
  <c r="O60" i="16"/>
  <c r="O58" i="16"/>
  <c r="O56" i="16"/>
  <c r="O54" i="16"/>
  <c r="O52" i="16"/>
  <c r="O50" i="16"/>
  <c r="O48" i="16"/>
  <c r="O46" i="16"/>
  <c r="O44" i="16"/>
  <c r="O42" i="16"/>
  <c r="O40" i="16"/>
  <c r="O45" i="16"/>
  <c r="O43" i="16"/>
  <c r="O41" i="16"/>
  <c r="I59" i="16"/>
  <c r="I57" i="16"/>
  <c r="I55" i="16"/>
  <c r="I53" i="16"/>
  <c r="I51" i="16"/>
  <c r="I49" i="16"/>
  <c r="I47" i="16"/>
  <c r="I60" i="16"/>
  <c r="I58" i="16"/>
  <c r="I56" i="16"/>
  <c r="I54" i="16"/>
  <c r="I52" i="16"/>
  <c r="I50" i="16"/>
  <c r="I48" i="16"/>
  <c r="I46" i="16"/>
  <c r="I44" i="16"/>
  <c r="I42" i="16"/>
  <c r="I45" i="16"/>
  <c r="I43" i="16"/>
  <c r="I41" i="16"/>
  <c r="I40" i="16"/>
  <c r="M59" i="16"/>
  <c r="M57" i="16"/>
  <c r="M55" i="16"/>
  <c r="M53" i="16"/>
  <c r="M51" i="16"/>
  <c r="M49" i="16"/>
  <c r="M47" i="16"/>
  <c r="M60" i="16"/>
  <c r="M58" i="16"/>
  <c r="M56" i="16"/>
  <c r="M54" i="16"/>
  <c r="M52" i="16"/>
  <c r="M50" i="16"/>
  <c r="M48" i="16"/>
  <c r="M46" i="16"/>
  <c r="M44" i="16"/>
  <c r="M42" i="16"/>
  <c r="M40" i="16"/>
  <c r="M45" i="16"/>
  <c r="M43" i="16"/>
  <c r="M41" i="16"/>
  <c r="H60" i="16"/>
  <c r="H58" i="16"/>
  <c r="H56" i="16"/>
  <c r="H54" i="16"/>
  <c r="H52" i="16"/>
  <c r="H50" i="16"/>
  <c r="H48" i="16"/>
  <c r="H59" i="16"/>
  <c r="H57" i="16"/>
  <c r="H55" i="16"/>
  <c r="H53" i="16"/>
  <c r="H51" i="16"/>
  <c r="H49" i="16"/>
  <c r="H47" i="16"/>
  <c r="H45" i="16"/>
  <c r="H43" i="16"/>
  <c r="H41" i="16"/>
  <c r="H46" i="16"/>
  <c r="H44" i="16"/>
  <c r="H42" i="16"/>
  <c r="H40" i="16"/>
  <c r="P60" i="16"/>
  <c r="P58" i="16"/>
  <c r="P56" i="16"/>
  <c r="P54" i="16"/>
  <c r="P52" i="16"/>
  <c r="P50" i="16"/>
  <c r="P48" i="16"/>
  <c r="P59" i="16"/>
  <c r="P57" i="16"/>
  <c r="P55" i="16"/>
  <c r="P53" i="16"/>
  <c r="P51" i="16"/>
  <c r="P49" i="16"/>
  <c r="P47" i="16"/>
  <c r="P46" i="16"/>
  <c r="P45" i="16"/>
  <c r="P43" i="16"/>
  <c r="P41" i="16"/>
  <c r="P44" i="16"/>
  <c r="P42" i="16"/>
  <c r="P40" i="16"/>
  <c r="K59" i="16"/>
  <c r="K57" i="16"/>
  <c r="K55" i="16"/>
  <c r="K53" i="16"/>
  <c r="K51" i="16"/>
  <c r="K49" i="16"/>
  <c r="K47" i="16"/>
  <c r="K60" i="16"/>
  <c r="K58" i="16"/>
  <c r="K56" i="16"/>
  <c r="K54" i="16"/>
  <c r="K52" i="16"/>
  <c r="K50" i="16"/>
  <c r="K48" i="16"/>
  <c r="K46" i="16"/>
  <c r="K44" i="16"/>
  <c r="K42" i="16"/>
  <c r="K40" i="16"/>
  <c r="K45" i="16"/>
  <c r="K43" i="16"/>
  <c r="K41" i="16"/>
  <c r="F60" i="16"/>
  <c r="F58" i="16"/>
  <c r="F56" i="16"/>
  <c r="F54" i="16"/>
  <c r="F52" i="16"/>
  <c r="F50" i="16"/>
  <c r="F48" i="16"/>
  <c r="F59" i="16"/>
  <c r="F57" i="16"/>
  <c r="F55" i="16"/>
  <c r="F53" i="16"/>
  <c r="F51" i="16"/>
  <c r="F49" i="16"/>
  <c r="F47" i="16"/>
  <c r="F45" i="16"/>
  <c r="F43" i="16"/>
  <c r="F41" i="16"/>
  <c r="F46" i="16"/>
  <c r="F44" i="16"/>
  <c r="F42" i="16"/>
  <c r="F40" i="16"/>
  <c r="N60" i="16"/>
  <c r="N58" i="16"/>
  <c r="N56" i="16"/>
  <c r="N54" i="16"/>
  <c r="N52" i="16"/>
  <c r="N50" i="16"/>
  <c r="N48" i="16"/>
  <c r="N59" i="16"/>
  <c r="N57" i="16"/>
  <c r="N55" i="16"/>
  <c r="N53" i="16"/>
  <c r="N51" i="16"/>
  <c r="N49" i="16"/>
  <c r="N47" i="16"/>
  <c r="N45" i="16"/>
  <c r="N43" i="16"/>
  <c r="N41" i="16"/>
  <c r="N46" i="16"/>
  <c r="N44" i="16"/>
  <c r="N42" i="16"/>
  <c r="N40" i="16"/>
  <c r="L60" i="16"/>
  <c r="L58" i="16"/>
  <c r="L56" i="16"/>
  <c r="L54" i="16"/>
  <c r="L52" i="16"/>
  <c r="L50" i="16"/>
  <c r="L48" i="16"/>
  <c r="L59" i="16"/>
  <c r="L57" i="16"/>
  <c r="L55" i="16"/>
  <c r="L53" i="16"/>
  <c r="L51" i="16"/>
  <c r="L49" i="16"/>
  <c r="L47" i="16"/>
  <c r="L45" i="16"/>
  <c r="L43" i="16"/>
  <c r="L41" i="16"/>
  <c r="L46" i="16"/>
  <c r="L44" i="16"/>
  <c r="L42" i="16"/>
  <c r="L40" i="16"/>
  <c r="J67" i="16"/>
  <c r="J66" i="16"/>
  <c r="J39" i="16"/>
  <c r="J38" i="16"/>
  <c r="J37" i="16"/>
  <c r="J36" i="16"/>
  <c r="J35" i="16"/>
  <c r="J34" i="16"/>
  <c r="J33" i="16"/>
  <c r="J12" i="16"/>
  <c r="H7" i="60" s="1"/>
  <c r="J32" i="16"/>
  <c r="J31" i="16"/>
  <c r="J30" i="16"/>
  <c r="J29" i="16"/>
  <c r="J23" i="16"/>
  <c r="J22" i="16"/>
  <c r="J21" i="16"/>
  <c r="J20" i="16"/>
  <c r="J19" i="16"/>
  <c r="J18" i="16"/>
  <c r="J13" i="16"/>
  <c r="L67" i="16"/>
  <c r="L66" i="16"/>
  <c r="L39" i="16"/>
  <c r="L38" i="16"/>
  <c r="L37" i="16"/>
  <c r="L36" i="16"/>
  <c r="L35" i="16"/>
  <c r="L34" i="16"/>
  <c r="L33" i="16"/>
  <c r="L32" i="16"/>
  <c r="L31" i="16"/>
  <c r="L30" i="16"/>
  <c r="L29" i="16"/>
  <c r="L12" i="16"/>
  <c r="L23" i="16"/>
  <c r="L22" i="16"/>
  <c r="L21" i="16"/>
  <c r="L20" i="16"/>
  <c r="L19" i="16"/>
  <c r="L18" i="16"/>
  <c r="L13" i="16"/>
  <c r="G67" i="16"/>
  <c r="G66" i="16"/>
  <c r="G39" i="16"/>
  <c r="G38" i="16"/>
  <c r="G37" i="16"/>
  <c r="G36" i="16"/>
  <c r="G35" i="16"/>
  <c r="G34" i="16"/>
  <c r="G33" i="16"/>
  <c r="G32" i="16"/>
  <c r="G31" i="16"/>
  <c r="G30" i="16"/>
  <c r="G29" i="16"/>
  <c r="G23" i="16"/>
  <c r="G22" i="16"/>
  <c r="G21" i="16"/>
  <c r="G20" i="16"/>
  <c r="G19" i="16"/>
  <c r="G18" i="16"/>
  <c r="G13" i="16"/>
  <c r="G12" i="16"/>
  <c r="E7" i="60" s="1"/>
  <c r="O67" i="16"/>
  <c r="O66" i="16"/>
  <c r="O39" i="16"/>
  <c r="O38" i="16"/>
  <c r="O37" i="16"/>
  <c r="O36" i="16"/>
  <c r="O35" i="16"/>
  <c r="O34" i="16"/>
  <c r="O33" i="16"/>
  <c r="O32" i="16"/>
  <c r="O31" i="16"/>
  <c r="O30" i="16"/>
  <c r="O29" i="16"/>
  <c r="O23" i="16"/>
  <c r="O22" i="16"/>
  <c r="O21" i="16"/>
  <c r="O20" i="16"/>
  <c r="O19" i="16"/>
  <c r="O18" i="16"/>
  <c r="O13" i="16"/>
  <c r="O12" i="16"/>
  <c r="I67" i="16"/>
  <c r="I66" i="16"/>
  <c r="I39" i="16"/>
  <c r="I38" i="16"/>
  <c r="I37" i="16"/>
  <c r="I36" i="16"/>
  <c r="I35" i="16"/>
  <c r="I34" i="16"/>
  <c r="I33" i="16"/>
  <c r="I32" i="16"/>
  <c r="I31" i="16"/>
  <c r="I30" i="16"/>
  <c r="I29" i="16"/>
  <c r="I23" i="16"/>
  <c r="I22" i="16"/>
  <c r="I21" i="16"/>
  <c r="I20" i="16"/>
  <c r="I19" i="16"/>
  <c r="I18" i="16"/>
  <c r="I13" i="16"/>
  <c r="I12" i="16"/>
  <c r="M67" i="16"/>
  <c r="M66" i="16"/>
  <c r="M39" i="16"/>
  <c r="M38" i="16"/>
  <c r="M37" i="16"/>
  <c r="M36" i="16"/>
  <c r="M35" i="16"/>
  <c r="M34" i="16"/>
  <c r="M33" i="16"/>
  <c r="M32" i="16"/>
  <c r="M31" i="16"/>
  <c r="M30" i="16"/>
  <c r="M29" i="16"/>
  <c r="M23" i="16"/>
  <c r="M22" i="16"/>
  <c r="M21" i="16"/>
  <c r="M20" i="16"/>
  <c r="M19" i="16"/>
  <c r="M18" i="16"/>
  <c r="M13" i="16"/>
  <c r="M12" i="16"/>
  <c r="H67" i="16"/>
  <c r="H66" i="16"/>
  <c r="H39" i="16"/>
  <c r="H38" i="16"/>
  <c r="H37" i="16"/>
  <c r="H36" i="16"/>
  <c r="H35" i="16"/>
  <c r="H34" i="16"/>
  <c r="H33" i="16"/>
  <c r="H32" i="16"/>
  <c r="H31" i="16"/>
  <c r="H30" i="16"/>
  <c r="H29" i="16"/>
  <c r="H12" i="16"/>
  <c r="H23" i="16"/>
  <c r="H22" i="16"/>
  <c r="H21" i="16"/>
  <c r="H20" i="16"/>
  <c r="H19" i="16"/>
  <c r="H18" i="16"/>
  <c r="H13" i="16"/>
  <c r="P67" i="16"/>
  <c r="P66" i="16"/>
  <c r="P39" i="16"/>
  <c r="P38" i="16"/>
  <c r="P37" i="16"/>
  <c r="P36" i="16"/>
  <c r="P35" i="16"/>
  <c r="P34" i="16"/>
  <c r="P33" i="16"/>
  <c r="P32" i="16"/>
  <c r="P31" i="16"/>
  <c r="P30" i="16"/>
  <c r="P29" i="16"/>
  <c r="P23" i="16"/>
  <c r="P12" i="16"/>
  <c r="P22" i="16"/>
  <c r="P21" i="16"/>
  <c r="P20" i="16"/>
  <c r="P19" i="16"/>
  <c r="P18" i="16"/>
  <c r="P13" i="16"/>
  <c r="K67" i="16"/>
  <c r="K66" i="16"/>
  <c r="K39" i="16"/>
  <c r="K38" i="16"/>
  <c r="K37" i="16"/>
  <c r="K36" i="16"/>
  <c r="K35" i="16"/>
  <c r="K34" i="16"/>
  <c r="K33" i="16"/>
  <c r="K32" i="16"/>
  <c r="K31" i="16"/>
  <c r="K30" i="16"/>
  <c r="K29" i="16"/>
  <c r="K23" i="16"/>
  <c r="K22" i="16"/>
  <c r="K21" i="16"/>
  <c r="K20" i="16"/>
  <c r="K19" i="16"/>
  <c r="K18" i="16"/>
  <c r="K13" i="16"/>
  <c r="K12" i="16"/>
  <c r="F67" i="16"/>
  <c r="F66" i="16"/>
  <c r="F39" i="16"/>
  <c r="F38" i="16"/>
  <c r="F37" i="16"/>
  <c r="F36" i="16"/>
  <c r="F35" i="16"/>
  <c r="F34" i="16"/>
  <c r="F33" i="16"/>
  <c r="F12" i="16"/>
  <c r="D7" i="60" s="1"/>
  <c r="F32" i="16"/>
  <c r="F31" i="16"/>
  <c r="F30" i="16"/>
  <c r="F29" i="16"/>
  <c r="F23" i="16"/>
  <c r="F22" i="16"/>
  <c r="F21" i="16"/>
  <c r="F20" i="16"/>
  <c r="F19" i="16"/>
  <c r="F18" i="16"/>
  <c r="F13" i="16"/>
  <c r="N67" i="16"/>
  <c r="N66" i="16"/>
  <c r="N39" i="16"/>
  <c r="N38" i="16"/>
  <c r="N37" i="16"/>
  <c r="N36" i="16"/>
  <c r="N35" i="16"/>
  <c r="N34" i="16"/>
  <c r="N33" i="16"/>
  <c r="N12" i="16"/>
  <c r="N32" i="16"/>
  <c r="N31" i="16"/>
  <c r="N30" i="16"/>
  <c r="N29" i="16"/>
  <c r="N23" i="16"/>
  <c r="N22" i="16"/>
  <c r="N21" i="16"/>
  <c r="N20" i="16"/>
  <c r="N19" i="16"/>
  <c r="N18" i="16"/>
  <c r="N13" i="16"/>
  <c r="F7" i="60"/>
  <c r="K9" i="60"/>
  <c r="K8" i="60"/>
  <c r="K7" i="60"/>
  <c r="N9" i="60"/>
  <c r="N8" i="60"/>
  <c r="N7" i="60"/>
  <c r="I9" i="60"/>
  <c r="I8" i="60"/>
  <c r="I7" i="60"/>
  <c r="L9" i="60"/>
  <c r="L8" i="60"/>
  <c r="L7" i="60"/>
  <c r="J9" i="60"/>
  <c r="J8" i="60"/>
  <c r="J7" i="60"/>
  <c r="M9" i="60"/>
  <c r="M8" i="60"/>
  <c r="M7" i="60"/>
  <c r="G7" i="60"/>
  <c r="C13" i="33"/>
  <c r="E14" i="33"/>
  <c r="E15" i="33"/>
  <c r="Q8" i="16" l="1"/>
  <c r="E12" i="16"/>
  <c r="C7" i="60" s="1"/>
  <c r="E59" i="16"/>
  <c r="Q59" i="16" s="1"/>
  <c r="E55" i="16"/>
  <c r="Q55" i="16" s="1"/>
  <c r="E51" i="16"/>
  <c r="Q51" i="16" s="1"/>
  <c r="E47" i="16"/>
  <c r="Q47" i="16" s="1"/>
  <c r="E58" i="16"/>
  <c r="Q58" i="16" s="1"/>
  <c r="R58" i="16" s="1"/>
  <c r="E54" i="16"/>
  <c r="Q54" i="16" s="1"/>
  <c r="E50" i="16"/>
  <c r="Q50" i="16" s="1"/>
  <c r="R50" i="16" s="1"/>
  <c r="E44" i="16"/>
  <c r="Q44" i="16" s="1"/>
  <c r="E48" i="16"/>
  <c r="Q48" i="16" s="1"/>
  <c r="E43" i="16"/>
  <c r="Q43" i="16" s="1"/>
  <c r="E40" i="16"/>
  <c r="Q40" i="16" s="1"/>
  <c r="E67" i="16"/>
  <c r="Q67" i="16" s="1"/>
  <c r="E39" i="16"/>
  <c r="Q39" i="16" s="1"/>
  <c r="E37" i="16"/>
  <c r="Q37" i="16" s="1"/>
  <c r="E35" i="16"/>
  <c r="Q35" i="16" s="1"/>
  <c r="R35" i="16" s="1"/>
  <c r="E33" i="16"/>
  <c r="Q33" i="16" s="1"/>
  <c r="E31" i="16"/>
  <c r="Q31" i="16" s="1"/>
  <c r="E29" i="16"/>
  <c r="Q29" i="16" s="1"/>
  <c r="E22" i="16"/>
  <c r="Q22" i="16" s="1"/>
  <c r="E20" i="16"/>
  <c r="Q20" i="16" s="1"/>
  <c r="E18" i="16"/>
  <c r="E57" i="16"/>
  <c r="Q57" i="16" s="1"/>
  <c r="E53" i="16"/>
  <c r="Q53" i="16" s="1"/>
  <c r="R53" i="16" s="1"/>
  <c r="E49" i="16"/>
  <c r="Q49" i="16" s="1"/>
  <c r="E60" i="16"/>
  <c r="Q60" i="16" s="1"/>
  <c r="E56" i="16"/>
  <c r="Q56" i="16" s="1"/>
  <c r="E52" i="16"/>
  <c r="Q52" i="16" s="1"/>
  <c r="E46" i="16"/>
  <c r="Q46" i="16" s="1"/>
  <c r="E42" i="16"/>
  <c r="Q42" i="16" s="1"/>
  <c r="E45" i="16"/>
  <c r="Q45" i="16" s="1"/>
  <c r="E41" i="16"/>
  <c r="Q41" i="16" s="1"/>
  <c r="R41" i="16" s="1"/>
  <c r="E66" i="16"/>
  <c r="Q66" i="16" s="1"/>
  <c r="E38" i="16"/>
  <c r="Q38" i="16" s="1"/>
  <c r="E36" i="16"/>
  <c r="Q36" i="16" s="1"/>
  <c r="E34" i="16"/>
  <c r="Q34" i="16" s="1"/>
  <c r="E32" i="16"/>
  <c r="Q32" i="16" s="1"/>
  <c r="E30" i="16"/>
  <c r="Q30" i="16" s="1"/>
  <c r="E23" i="16"/>
  <c r="Q23" i="16" s="1"/>
  <c r="R23" i="16" s="1"/>
  <c r="E21" i="16"/>
  <c r="Q21" i="16" s="1"/>
  <c r="R21" i="16" s="1"/>
  <c r="E19" i="16"/>
  <c r="Q19" i="16" s="1"/>
  <c r="E13" i="16"/>
  <c r="M15" i="16"/>
  <c r="M16" i="16" s="1"/>
  <c r="F15" i="16"/>
  <c r="F16" i="16" s="1"/>
  <c r="F62" i="16"/>
  <c r="J15" i="16"/>
  <c r="J16" i="16" s="1"/>
  <c r="J62" i="16"/>
  <c r="N15" i="16"/>
  <c r="N16" i="16" s="1"/>
  <c r="G15" i="16"/>
  <c r="G16" i="16" s="1"/>
  <c r="K15" i="16"/>
  <c r="K16" i="16" s="1"/>
  <c r="K62" i="16"/>
  <c r="O15" i="16"/>
  <c r="O16" i="16" s="1"/>
  <c r="O62" i="16"/>
  <c r="H15" i="16"/>
  <c r="H16" i="16" s="1"/>
  <c r="H62" i="16"/>
  <c r="L15" i="16"/>
  <c r="L16" i="16" s="1"/>
  <c r="L62" i="16"/>
  <c r="P15" i="16"/>
  <c r="P16" i="16" s="1"/>
  <c r="P62" i="16"/>
  <c r="I15" i="16"/>
  <c r="I16" i="16" s="1"/>
  <c r="I62" i="16"/>
  <c r="M62" i="16"/>
  <c r="F25" i="16"/>
  <c r="J25" i="16"/>
  <c r="N25" i="16"/>
  <c r="N62" i="16"/>
  <c r="G25" i="16"/>
  <c r="K25" i="16"/>
  <c r="O25" i="16"/>
  <c r="H25" i="16"/>
  <c r="L25" i="16"/>
  <c r="P25" i="16"/>
  <c r="I25" i="16"/>
  <c r="M25" i="16"/>
  <c r="G62" i="16"/>
  <c r="Q12" i="16"/>
  <c r="Q18" i="16"/>
  <c r="E13" i="33"/>
  <c r="D13" i="33"/>
  <c r="C12" i="33"/>
  <c r="R42" i="16" l="1"/>
  <c r="B42" i="16" s="1"/>
  <c r="R39" i="16"/>
  <c r="R12" i="16"/>
  <c r="K27" i="16"/>
  <c r="R32" i="16"/>
  <c r="R34" i="16"/>
  <c r="R22" i="16"/>
  <c r="T22" i="16" s="1"/>
  <c r="R51" i="16"/>
  <c r="B51" i="16" s="1"/>
  <c r="R36" i="16"/>
  <c r="S36" i="16" s="1"/>
  <c r="R30" i="16"/>
  <c r="R38" i="16"/>
  <c r="S38" i="16" s="1"/>
  <c r="R60" i="16"/>
  <c r="S60" i="16" s="1"/>
  <c r="R31" i="16"/>
  <c r="S31" i="16" s="1"/>
  <c r="R48" i="16"/>
  <c r="R59" i="16"/>
  <c r="B59" i="16" s="1"/>
  <c r="R18" i="16"/>
  <c r="R52" i="16"/>
  <c r="S52" i="16" s="1"/>
  <c r="R40" i="16"/>
  <c r="P27" i="16"/>
  <c r="R19" i="16"/>
  <c r="R66" i="16"/>
  <c r="B66" i="16" s="1"/>
  <c r="R45" i="16"/>
  <c r="S45" i="16" s="1"/>
  <c r="R46" i="16"/>
  <c r="R56" i="16"/>
  <c r="S56" i="16" s="1"/>
  <c r="R49" i="16"/>
  <c r="S49" i="16" s="1"/>
  <c r="R57" i="16"/>
  <c r="T57" i="16" s="1"/>
  <c r="R20" i="16"/>
  <c r="T20" i="16" s="1"/>
  <c r="R29" i="16"/>
  <c r="R33" i="16"/>
  <c r="S33" i="16" s="1"/>
  <c r="R37" i="16"/>
  <c r="T37" i="16" s="1"/>
  <c r="R67" i="16"/>
  <c r="S67" i="16" s="1"/>
  <c r="R43" i="16"/>
  <c r="S43" i="16" s="1"/>
  <c r="R44" i="16"/>
  <c r="S44" i="16" s="1"/>
  <c r="R54" i="16"/>
  <c r="S54" i="16" s="1"/>
  <c r="R47" i="16"/>
  <c r="T47" i="16" s="1"/>
  <c r="R55" i="16"/>
  <c r="T55" i="16" s="1"/>
  <c r="E15" i="16"/>
  <c r="C8" i="60" s="1"/>
  <c r="E62" i="16"/>
  <c r="J27" i="16"/>
  <c r="H27" i="16"/>
  <c r="H64" i="16" s="1"/>
  <c r="H69" i="16" s="1"/>
  <c r="E25" i="16"/>
  <c r="E27" i="16" s="1"/>
  <c r="Q13" i="16"/>
  <c r="R13" i="16" s="1"/>
  <c r="T13" i="16" s="1"/>
  <c r="G8" i="60"/>
  <c r="F8" i="60"/>
  <c r="H8" i="60"/>
  <c r="D8" i="60"/>
  <c r="T35" i="16"/>
  <c r="S35" i="16"/>
  <c r="S22" i="16"/>
  <c r="T23" i="16"/>
  <c r="S23" i="16"/>
  <c r="S37" i="16"/>
  <c r="S34" i="16"/>
  <c r="T34" i="16"/>
  <c r="T21" i="16"/>
  <c r="S21" i="16"/>
  <c r="T53" i="16"/>
  <c r="S53" i="16"/>
  <c r="T60" i="16"/>
  <c r="T52" i="16"/>
  <c r="T41" i="16"/>
  <c r="S41" i="16"/>
  <c r="S55" i="16"/>
  <c r="B54" i="16"/>
  <c r="T54" i="16"/>
  <c r="T39" i="16"/>
  <c r="S39" i="16"/>
  <c r="T31" i="16"/>
  <c r="S32" i="16"/>
  <c r="T32" i="16"/>
  <c r="T19" i="16"/>
  <c r="S19" i="16"/>
  <c r="S20" i="16"/>
  <c r="T38" i="16"/>
  <c r="S30" i="16"/>
  <c r="T30" i="16"/>
  <c r="B57" i="16"/>
  <c r="S57" i="16"/>
  <c r="B46" i="16"/>
  <c r="S46" i="16"/>
  <c r="T46" i="16"/>
  <c r="T45" i="16"/>
  <c r="S59" i="16"/>
  <c r="S58" i="16"/>
  <c r="T58" i="16"/>
  <c r="S50" i="16"/>
  <c r="T50" i="16"/>
  <c r="S48" i="16"/>
  <c r="T48" i="16"/>
  <c r="S40" i="16"/>
  <c r="T40" i="16"/>
  <c r="E8" i="60"/>
  <c r="B55" i="16"/>
  <c r="B47" i="16"/>
  <c r="B58" i="16"/>
  <c r="B48" i="16"/>
  <c r="B40" i="16"/>
  <c r="B45" i="16"/>
  <c r="B53" i="16"/>
  <c r="B60" i="16"/>
  <c r="B41" i="16"/>
  <c r="B50" i="16"/>
  <c r="I27" i="16"/>
  <c r="I64" i="16" s="1"/>
  <c r="I69" i="16" s="1"/>
  <c r="L27" i="16"/>
  <c r="L64" i="16" s="1"/>
  <c r="L69" i="16" s="1"/>
  <c r="L7" i="16" s="1"/>
  <c r="L71" i="16" s="1"/>
  <c r="O27" i="16"/>
  <c r="O64" i="16" s="1"/>
  <c r="O69" i="16" s="1"/>
  <c r="O7" i="16" s="1"/>
  <c r="O71" i="16" s="1"/>
  <c r="N27" i="16"/>
  <c r="N64" i="16" s="1"/>
  <c r="N69" i="16" s="1"/>
  <c r="N7" i="16" s="1"/>
  <c r="N71" i="16" s="1"/>
  <c r="F27" i="16"/>
  <c r="F64" i="16" s="1"/>
  <c r="F69" i="16" s="1"/>
  <c r="D9" i="60" s="1"/>
  <c r="M27" i="16"/>
  <c r="M64" i="16" s="1"/>
  <c r="M69" i="16" s="1"/>
  <c r="M7" i="16" s="1"/>
  <c r="M71" i="16" s="1"/>
  <c r="G27" i="16"/>
  <c r="G64" i="16" s="1"/>
  <c r="G69" i="16" s="1"/>
  <c r="P64" i="16"/>
  <c r="P69" i="16" s="1"/>
  <c r="P7" i="16" s="1"/>
  <c r="P71" i="16" s="1"/>
  <c r="J64" i="16"/>
  <c r="J69" i="16" s="1"/>
  <c r="K64" i="16"/>
  <c r="K69" i="16" s="1"/>
  <c r="Q25" i="16"/>
  <c r="Q62" i="16"/>
  <c r="B39" i="16"/>
  <c r="B35" i="16"/>
  <c r="B31" i="16"/>
  <c r="B22" i="16"/>
  <c r="B20" i="16"/>
  <c r="B38" i="16"/>
  <c r="B34" i="16"/>
  <c r="B30" i="16"/>
  <c r="B21" i="16"/>
  <c r="B12" i="16"/>
  <c r="B32" i="16"/>
  <c r="B23" i="16"/>
  <c r="B19" i="16"/>
  <c r="B37" i="16"/>
  <c r="B33" i="16"/>
  <c r="D12" i="33"/>
  <c r="C11" i="33"/>
  <c r="E12" i="33"/>
  <c r="B43" i="16" l="1"/>
  <c r="S51" i="16"/>
  <c r="T51" i="16"/>
  <c r="T56" i="16"/>
  <c r="B52" i="16"/>
  <c r="T59" i="16"/>
  <c r="T49" i="16"/>
  <c r="T66" i="16"/>
  <c r="T42" i="16"/>
  <c r="T36" i="16"/>
  <c r="B36" i="16"/>
  <c r="B49" i="16"/>
  <c r="S66" i="16"/>
  <c r="S42" i="16"/>
  <c r="B67" i="16"/>
  <c r="T43" i="16"/>
  <c r="T33" i="16"/>
  <c r="T44" i="16"/>
  <c r="B44" i="16"/>
  <c r="S47" i="16"/>
  <c r="T67" i="16"/>
  <c r="B56" i="16"/>
  <c r="E16" i="16"/>
  <c r="B13" i="16"/>
  <c r="Q15" i="16"/>
  <c r="Q27" i="16" s="1"/>
  <c r="Q64" i="16" s="1"/>
  <c r="Q69" i="16" s="1"/>
  <c r="S13" i="16"/>
  <c r="E64" i="16"/>
  <c r="E69" i="16" s="1"/>
  <c r="C9" i="60" s="1"/>
  <c r="J7" i="16"/>
  <c r="J71" i="16" s="1"/>
  <c r="H9" i="60"/>
  <c r="H7" i="16"/>
  <c r="H71" i="16" s="1"/>
  <c r="F9" i="60"/>
  <c r="I7" i="16"/>
  <c r="I71" i="16" s="1"/>
  <c r="G9" i="60"/>
  <c r="T29" i="16"/>
  <c r="S29" i="16"/>
  <c r="T12" i="16"/>
  <c r="S12" i="16"/>
  <c r="S18" i="16"/>
  <c r="T18" i="16"/>
  <c r="G7" i="16"/>
  <c r="G71" i="16" s="1"/>
  <c r="E9" i="60"/>
  <c r="R15" i="16"/>
  <c r="R16" i="16" s="1"/>
  <c r="R62" i="16"/>
  <c r="B29" i="16"/>
  <c r="R25" i="16"/>
  <c r="B18" i="16"/>
  <c r="F7" i="16"/>
  <c r="F71" i="16" s="1"/>
  <c r="K7" i="16"/>
  <c r="K71" i="16" s="1"/>
  <c r="E11" i="33"/>
  <c r="D11" i="33"/>
  <c r="C10" i="33"/>
  <c r="E7" i="16" l="1"/>
  <c r="E71" i="16" s="1"/>
  <c r="E72" i="16" s="1"/>
  <c r="Q16" i="16"/>
  <c r="B62" i="16"/>
  <c r="S62" i="16"/>
  <c r="T62" i="16"/>
  <c r="B24" i="16"/>
  <c r="T25" i="16"/>
  <c r="S25" i="16"/>
  <c r="T15" i="16"/>
  <c r="S15" i="16"/>
  <c r="B17" i="16"/>
  <c r="B26" i="16"/>
  <c r="R27" i="16"/>
  <c r="B25" i="16"/>
  <c r="B27" i="16"/>
  <c r="B15" i="16"/>
  <c r="B16" i="16"/>
  <c r="C9" i="33"/>
  <c r="E10" i="33"/>
  <c r="D10" i="33"/>
  <c r="T27" i="16" l="1"/>
  <c r="S27" i="16"/>
  <c r="S16" i="16"/>
  <c r="T16" i="16"/>
  <c r="R64" i="16"/>
  <c r="C8" i="33"/>
  <c r="E9" i="33"/>
  <c r="D9" i="33"/>
  <c r="S64" i="16" l="1"/>
  <c r="T64" i="16"/>
  <c r="R69" i="16"/>
  <c r="B64" i="16"/>
  <c r="D8" i="33"/>
  <c r="C7" i="33"/>
  <c r="E8" i="33"/>
  <c r="T69" i="16" l="1"/>
  <c r="S69" i="16"/>
  <c r="B69" i="16"/>
  <c r="C6" i="33"/>
  <c r="E7" i="33"/>
  <c r="D7" i="33"/>
  <c r="C5" i="33" l="1"/>
  <c r="E6" i="33"/>
  <c r="D6" i="33"/>
  <c r="C4" i="33" l="1"/>
  <c r="E5" i="33"/>
  <c r="D5" i="33"/>
  <c r="D4" i="33" l="1"/>
  <c r="E4" i="33"/>
</calcChain>
</file>

<file path=xl/comments1.xml><?xml version="1.0" encoding="utf-8"?>
<comments xmlns="http://schemas.openxmlformats.org/spreadsheetml/2006/main">
  <authors>
    <author>Robin Murray</author>
  </authors>
  <commentList>
    <comment ref="B6" authorId="0">
      <text>
        <r>
          <rPr>
            <b/>
            <sz val="9"/>
            <color indexed="81"/>
            <rFont val="Tahoma"/>
            <family val="2"/>
          </rPr>
          <t>Tip:</t>
        </r>
        <r>
          <rPr>
            <sz val="9"/>
            <color indexed="81"/>
            <rFont val="Tahoma"/>
            <family val="2"/>
          </rPr>
          <t xml:space="preserve">
Paste account numbers in this column.  Use 'Paste special | Values'.</t>
        </r>
      </text>
    </comment>
    <comment ref="C6" authorId="0">
      <text>
        <r>
          <rPr>
            <b/>
            <sz val="9"/>
            <color indexed="81"/>
            <rFont val="Tahoma"/>
            <family val="2"/>
          </rPr>
          <t>Tip:</t>
        </r>
        <r>
          <rPr>
            <sz val="9"/>
            <color indexed="81"/>
            <rFont val="Tahoma"/>
            <family val="2"/>
          </rPr>
          <t xml:space="preserve">
Paste account description in this column.  Use 'Paste special | Values'.</t>
        </r>
      </text>
    </comment>
    <comment ref="D6" authorId="0">
      <text>
        <r>
          <rPr>
            <b/>
            <sz val="9"/>
            <color indexed="81"/>
            <rFont val="Tahoma"/>
            <family val="2"/>
          </rPr>
          <t>Tip:</t>
        </r>
        <r>
          <rPr>
            <sz val="9"/>
            <color indexed="81"/>
            <rFont val="Tahoma"/>
            <family val="2"/>
          </rPr>
          <t xml:space="preserve">
Descriptions of highlighted map numbers have been changed in the 'Map descriptions' tab since they were mapped.  Please check that mapping is still correct.</t>
        </r>
      </text>
    </comment>
  </commentList>
</comments>
</file>

<file path=xl/comments2.xml><?xml version="1.0" encoding="utf-8"?>
<comments xmlns="http://schemas.openxmlformats.org/spreadsheetml/2006/main">
  <authors>
    <author>Robin Murray</author>
  </authors>
  <commentList>
    <comment ref="B6" authorId="0">
      <text>
        <r>
          <rPr>
            <b/>
            <sz val="9"/>
            <color indexed="81"/>
            <rFont val="Tahoma"/>
            <family val="2"/>
          </rPr>
          <t>Tip:</t>
        </r>
        <r>
          <rPr>
            <sz val="9"/>
            <color indexed="81"/>
            <rFont val="Tahoma"/>
            <family val="2"/>
          </rPr>
          <t xml:space="preserve">
Paste account numbers in this column.  Use 'Paste special | Values'.  Unmapped accounts are indicated in red.</t>
        </r>
      </text>
    </comment>
    <comment ref="C6" authorId="0">
      <text>
        <r>
          <rPr>
            <b/>
            <sz val="9"/>
            <color indexed="81"/>
            <rFont val="Tahoma"/>
            <family val="2"/>
          </rPr>
          <t>Tip:</t>
        </r>
        <r>
          <rPr>
            <sz val="9"/>
            <color indexed="81"/>
            <rFont val="Tahoma"/>
            <family val="2"/>
          </rPr>
          <t xml:space="preserve">
Paste account description in this column.  Use 'Paste special | Values'. Unmapped accounts are indicated in red.</t>
        </r>
      </text>
    </comment>
    <comment ref="D6" authorId="0">
      <text>
        <r>
          <rPr>
            <b/>
            <sz val="9"/>
            <color indexed="81"/>
            <rFont val="Tahoma"/>
            <family val="2"/>
          </rPr>
          <t>Tip:</t>
        </r>
        <r>
          <rPr>
            <sz val="9"/>
            <color indexed="81"/>
            <rFont val="Tahoma"/>
            <family val="2"/>
          </rPr>
          <t xml:space="preserve">
Paste each month's values in these columns. Use 'Paste special | Values'.</t>
        </r>
      </text>
    </comment>
  </commentList>
</comments>
</file>

<file path=xl/sharedStrings.xml><?xml version="1.0" encoding="utf-8"?>
<sst xmlns="http://schemas.openxmlformats.org/spreadsheetml/2006/main" count="2403" uniqueCount="1237">
  <si>
    <t>Home</t>
  </si>
  <si>
    <t>Entity Name:</t>
  </si>
  <si>
    <t>Company A</t>
  </si>
  <si>
    <t>Year end</t>
  </si>
  <si>
    <t>Period Number</t>
  </si>
  <si>
    <t>MonthNo</t>
  </si>
  <si>
    <t>CalendarMonthNumber</t>
  </si>
  <si>
    <t>Calendar Month</t>
  </si>
  <si>
    <t>MonthName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</si>
  <si>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</si>
  <si>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</si>
  <si>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</si>
  <si>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</si>
  <si>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</si>
  <si>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</si>
  <si>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</si>
  <si>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</si>
  <si>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</si>
  <si>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</si>
  <si>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</si>
  <si>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</si>
  <si>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PeriodNumberText</t>
  </si>
  <si>
    <t>CalendarMonthText</t>
  </si>
  <si>
    <t>Menu</t>
  </si>
  <si>
    <t>Step 1</t>
  </si>
  <si>
    <t>Step 2</t>
  </si>
  <si>
    <t>Step 3</t>
  </si>
  <si>
    <t>Step 4</t>
  </si>
  <si>
    <t>Step 5</t>
  </si>
  <si>
    <t>Entity details</t>
  </si>
  <si>
    <t>AccountNumber</t>
  </si>
  <si>
    <t>Description</t>
  </si>
  <si>
    <t>Details</t>
  </si>
  <si>
    <t>Step Number</t>
  </si>
  <si>
    <t>Shortcut</t>
  </si>
  <si>
    <t>Version 101</t>
  </si>
  <si>
    <t>Developed by Synergy Business Intelligence</t>
  </si>
  <si>
    <t xml:space="preserve">Presenter and author: </t>
  </si>
  <si>
    <t>allan.gibbon@synergy.co.za</t>
  </si>
  <si>
    <t>http://www.synergy.co.za/what-we-do/financial-performance-management</t>
  </si>
  <si>
    <t>Allan Gibbon</t>
  </si>
  <si>
    <t>Profit and Loss Reporting</t>
  </si>
  <si>
    <t>AccountDescription</t>
  </si>
  <si>
    <t>Acc137</t>
  </si>
  <si>
    <t>Acc138</t>
  </si>
  <si>
    <t>Acc139</t>
  </si>
  <si>
    <t>Acc140</t>
  </si>
  <si>
    <t>Acc141</t>
  </si>
  <si>
    <t>Acc142</t>
  </si>
  <si>
    <t>Acc143</t>
  </si>
  <si>
    <t>Acc144</t>
  </si>
  <si>
    <t>Acc145</t>
  </si>
  <si>
    <t>Acc146</t>
  </si>
  <si>
    <t>Acc147</t>
  </si>
  <si>
    <t>Acc148</t>
  </si>
  <si>
    <t>Acc149</t>
  </si>
  <si>
    <t>Acc150</t>
  </si>
  <si>
    <t>Acc151</t>
  </si>
  <si>
    <t>Acc152</t>
  </si>
  <si>
    <t>Acc153</t>
  </si>
  <si>
    <t>Acc154</t>
  </si>
  <si>
    <t>Acc155</t>
  </si>
  <si>
    <t>Acc156</t>
  </si>
  <si>
    <t>Acc157</t>
  </si>
  <si>
    <t>Acc158</t>
  </si>
  <si>
    <t>Acc159</t>
  </si>
  <si>
    <t>Acc160</t>
  </si>
  <si>
    <t>Acc161</t>
  </si>
  <si>
    <t>Acc162</t>
  </si>
  <si>
    <t>Acc163</t>
  </si>
  <si>
    <t>Acc164</t>
  </si>
  <si>
    <t>Acc165</t>
  </si>
  <si>
    <t>Acc166</t>
  </si>
  <si>
    <t>Acc167</t>
  </si>
  <si>
    <t>Acc168</t>
  </si>
  <si>
    <t>Acc169</t>
  </si>
  <si>
    <t>Acc170</t>
  </si>
  <si>
    <t>Acc171</t>
  </si>
  <si>
    <t>Acc172</t>
  </si>
  <si>
    <t>Acc173</t>
  </si>
  <si>
    <t>Acc174</t>
  </si>
  <si>
    <t>Acc175</t>
  </si>
  <si>
    <t>Acc176</t>
  </si>
  <si>
    <t>Acc177</t>
  </si>
  <si>
    <t>Acc178</t>
  </si>
  <si>
    <t>Acc179</t>
  </si>
  <si>
    <t>Acc180</t>
  </si>
  <si>
    <t>Acc181</t>
  </si>
  <si>
    <t>Acc182</t>
  </si>
  <si>
    <t>Acc183</t>
  </si>
  <si>
    <t>Acc184</t>
  </si>
  <si>
    <t>Acc185</t>
  </si>
  <si>
    <t>Acc186</t>
  </si>
  <si>
    <t>Acc187</t>
  </si>
  <si>
    <t>Acc188</t>
  </si>
  <si>
    <t>Acc189</t>
  </si>
  <si>
    <t>Acc190</t>
  </si>
  <si>
    <t>Acc191</t>
  </si>
  <si>
    <t>Acc192</t>
  </si>
  <si>
    <t>Acc193</t>
  </si>
  <si>
    <t>Acc194</t>
  </si>
  <si>
    <t>Acc195</t>
  </si>
  <si>
    <t>Acc196</t>
  </si>
  <si>
    <t>Acc197</t>
  </si>
  <si>
    <t>Acc198</t>
  </si>
  <si>
    <t>Acc199</t>
  </si>
  <si>
    <t>Acc200</t>
  </si>
  <si>
    <t>Acc201</t>
  </si>
  <si>
    <t>Acc202</t>
  </si>
  <si>
    <t>Acc203</t>
  </si>
  <si>
    <t>Acc204</t>
  </si>
  <si>
    <t>Acc205</t>
  </si>
  <si>
    <t>Acc206</t>
  </si>
  <si>
    <t>Acc207</t>
  </si>
  <si>
    <t>Acc208</t>
  </si>
  <si>
    <t>Acc209</t>
  </si>
  <si>
    <t>Acc210</t>
  </si>
  <si>
    <t>Acc211</t>
  </si>
  <si>
    <t>Acc212</t>
  </si>
  <si>
    <t>Acc213</t>
  </si>
  <si>
    <t>Acc214</t>
  </si>
  <si>
    <t>Acc215</t>
  </si>
  <si>
    <t>Acc216</t>
  </si>
  <si>
    <t>Acc217</t>
  </si>
  <si>
    <t>Acc218</t>
  </si>
  <si>
    <t>Acc219</t>
  </si>
  <si>
    <t>Acc220</t>
  </si>
  <si>
    <t>Acc221</t>
  </si>
  <si>
    <t>Acc222</t>
  </si>
  <si>
    <t>Acc223</t>
  </si>
  <si>
    <t>Acc224</t>
  </si>
  <si>
    <t>Acc225</t>
  </si>
  <si>
    <t>Acc226</t>
  </si>
  <si>
    <t>Acc227</t>
  </si>
  <si>
    <t>Acc228</t>
  </si>
  <si>
    <t>Acc229</t>
  </si>
  <si>
    <t>Acc230</t>
  </si>
  <si>
    <t>Acc231</t>
  </si>
  <si>
    <t>Acc232</t>
  </si>
  <si>
    <t>Acc233</t>
  </si>
  <si>
    <t>Acc234</t>
  </si>
  <si>
    <t>Acc235</t>
  </si>
  <si>
    <t>Acc236</t>
  </si>
  <si>
    <t>Acc237</t>
  </si>
  <si>
    <t>Acc238</t>
  </si>
  <si>
    <t>Acc239</t>
  </si>
  <si>
    <t>Acc240</t>
  </si>
  <si>
    <t>Acc241</t>
  </si>
  <si>
    <t>Acc242</t>
  </si>
  <si>
    <t>Acc243</t>
  </si>
  <si>
    <t>Acc244</t>
  </si>
  <si>
    <t>Acc245</t>
  </si>
  <si>
    <t>Acc246</t>
  </si>
  <si>
    <t>Acc247</t>
  </si>
  <si>
    <t>Acc248</t>
  </si>
  <si>
    <t>Acc249</t>
  </si>
  <si>
    <t>Acc250</t>
  </si>
  <si>
    <t>Acc251</t>
  </si>
  <si>
    <t>Acc252</t>
  </si>
  <si>
    <t>Acc253</t>
  </si>
  <si>
    <t>Acc254</t>
  </si>
  <si>
    <t>Acc255</t>
  </si>
  <si>
    <t>Acc256</t>
  </si>
  <si>
    <t>Acc257</t>
  </si>
  <si>
    <t>Acc258</t>
  </si>
  <si>
    <t>Acc259</t>
  </si>
  <si>
    <t>Acc260</t>
  </si>
  <si>
    <t>Acc261</t>
  </si>
  <si>
    <t>Acc262</t>
  </si>
  <si>
    <t>Acc263</t>
  </si>
  <si>
    <t>Acc264</t>
  </si>
  <si>
    <t>Acc265</t>
  </si>
  <si>
    <t>Acc266</t>
  </si>
  <si>
    <t>Acc267</t>
  </si>
  <si>
    <t>Acc268</t>
  </si>
  <si>
    <t>Acc269</t>
  </si>
  <si>
    <t>Acc270</t>
  </si>
  <si>
    <t>Acc271</t>
  </si>
  <si>
    <t>Acc272</t>
  </si>
  <si>
    <t>Acc273</t>
  </si>
  <si>
    <t>Acc274</t>
  </si>
  <si>
    <t>Acc275</t>
  </si>
  <si>
    <t>Acc276</t>
  </si>
  <si>
    <t>Acc277</t>
  </si>
  <si>
    <t>Acc278</t>
  </si>
  <si>
    <t>Acc279</t>
  </si>
  <si>
    <t>Acc280</t>
  </si>
  <si>
    <t>Acc281</t>
  </si>
  <si>
    <t>Acc282</t>
  </si>
  <si>
    <t>Acc283</t>
  </si>
  <si>
    <t>Acc284</t>
  </si>
  <si>
    <t>Acc285</t>
  </si>
  <si>
    <t>Acc286</t>
  </si>
  <si>
    <t>Acc287</t>
  </si>
  <si>
    <t>Acc288</t>
  </si>
  <si>
    <t>Acc289</t>
  </si>
  <si>
    <t>Acc290</t>
  </si>
  <si>
    <t>Acc291</t>
  </si>
  <si>
    <t>Acc292</t>
  </si>
  <si>
    <t>Acc293</t>
  </si>
  <si>
    <t>Acc294</t>
  </si>
  <si>
    <t>Acc295</t>
  </si>
  <si>
    <t>Acc296</t>
  </si>
  <si>
    <t>Acc297</t>
  </si>
  <si>
    <t>Acc298</t>
  </si>
  <si>
    <t>Acc299</t>
  </si>
  <si>
    <t>Acc300</t>
  </si>
  <si>
    <t>AccountDescription137</t>
  </si>
  <si>
    <t>AccountDescription138</t>
  </si>
  <si>
    <t>AccountDescription139</t>
  </si>
  <si>
    <t>AccountDescription140</t>
  </si>
  <si>
    <t>AccountDescription141</t>
  </si>
  <si>
    <t>AccountDescription142</t>
  </si>
  <si>
    <t>AccountDescription143</t>
  </si>
  <si>
    <t>AccountDescription144</t>
  </si>
  <si>
    <t>AccountDescription145</t>
  </si>
  <si>
    <t>AccountDescription146</t>
  </si>
  <si>
    <t>AccountDescription147</t>
  </si>
  <si>
    <t>AccountDescription148</t>
  </si>
  <si>
    <t>AccountDescription149</t>
  </si>
  <si>
    <t>AccountDescription150</t>
  </si>
  <si>
    <t>AccountDescription151</t>
  </si>
  <si>
    <t>AccountDescription152</t>
  </si>
  <si>
    <t>AccountDescription153</t>
  </si>
  <si>
    <t>AccountDescription154</t>
  </si>
  <si>
    <t>AccountDescription155</t>
  </si>
  <si>
    <t>AccountDescription156</t>
  </si>
  <si>
    <t>AccountDescription157</t>
  </si>
  <si>
    <t>AccountDescription158</t>
  </si>
  <si>
    <t>AccountDescription159</t>
  </si>
  <si>
    <t>AccountDescription160</t>
  </si>
  <si>
    <t>AccountDescription161</t>
  </si>
  <si>
    <t>AccountDescription162</t>
  </si>
  <si>
    <t>AccountDescription163</t>
  </si>
  <si>
    <t>AccountDescription164</t>
  </si>
  <si>
    <t>AccountDescription165</t>
  </si>
  <si>
    <t>AccountDescription166</t>
  </si>
  <si>
    <t>AccountDescription167</t>
  </si>
  <si>
    <t>AccountDescription168</t>
  </si>
  <si>
    <t>AccountDescription169</t>
  </si>
  <si>
    <t>AccountDescription170</t>
  </si>
  <si>
    <t>AccountDescription171</t>
  </si>
  <si>
    <t>AccountDescription172</t>
  </si>
  <si>
    <t>AccountDescription173</t>
  </si>
  <si>
    <t>AccountDescription174</t>
  </si>
  <si>
    <t>AccountDescription175</t>
  </si>
  <si>
    <t>AccountDescription176</t>
  </si>
  <si>
    <t>AccountDescription177</t>
  </si>
  <si>
    <t>AccountDescription178</t>
  </si>
  <si>
    <t>AccountDescription179</t>
  </si>
  <si>
    <t>AccountDescription180</t>
  </si>
  <si>
    <t>AccountDescription181</t>
  </si>
  <si>
    <t>AccountDescription182</t>
  </si>
  <si>
    <t>AccountDescription183</t>
  </si>
  <si>
    <t>AccountDescription184</t>
  </si>
  <si>
    <t>AccountDescription185</t>
  </si>
  <si>
    <t>AccountDescription186</t>
  </si>
  <si>
    <t>AccountDescription187</t>
  </si>
  <si>
    <t>AccountDescription188</t>
  </si>
  <si>
    <t>AccountDescription189</t>
  </si>
  <si>
    <t>AccountDescription190</t>
  </si>
  <si>
    <t>AccountDescription191</t>
  </si>
  <si>
    <t>AccountDescription192</t>
  </si>
  <si>
    <t>AccountDescription193</t>
  </si>
  <si>
    <t>AccountDescription194</t>
  </si>
  <si>
    <t>AccountDescription195</t>
  </si>
  <si>
    <t>AccountDescription196</t>
  </si>
  <si>
    <t>AccountDescription197</t>
  </si>
  <si>
    <t>AccountDescription198</t>
  </si>
  <si>
    <t>AccountDescription199</t>
  </si>
  <si>
    <t>AccountDescription200</t>
  </si>
  <si>
    <t>AccountDescription201</t>
  </si>
  <si>
    <t>AccountDescription202</t>
  </si>
  <si>
    <t>AccountDescription203</t>
  </si>
  <si>
    <t>AccountDescription204</t>
  </si>
  <si>
    <t>AccountDescription205</t>
  </si>
  <si>
    <t>AccountDescription206</t>
  </si>
  <si>
    <t>AccountDescription207</t>
  </si>
  <si>
    <t>AccountDescription208</t>
  </si>
  <si>
    <t>AccountDescription209</t>
  </si>
  <si>
    <t>AccountDescription210</t>
  </si>
  <si>
    <t>AccountDescription211</t>
  </si>
  <si>
    <t>AccountDescription212</t>
  </si>
  <si>
    <t>AccountDescription213</t>
  </si>
  <si>
    <t>AccountDescription214</t>
  </si>
  <si>
    <t>AccountDescription215</t>
  </si>
  <si>
    <t>AccountDescription216</t>
  </si>
  <si>
    <t>AccountDescription217</t>
  </si>
  <si>
    <t>AccountDescription218</t>
  </si>
  <si>
    <t>AccountDescription219</t>
  </si>
  <si>
    <t>AccountDescription220</t>
  </si>
  <si>
    <t>AccountDescription221</t>
  </si>
  <si>
    <t>AccountDescription222</t>
  </si>
  <si>
    <t>AccountDescription223</t>
  </si>
  <si>
    <t>AccountDescription224</t>
  </si>
  <si>
    <t>AccountDescription225</t>
  </si>
  <si>
    <t>AccountDescription226</t>
  </si>
  <si>
    <t>AccountDescription227</t>
  </si>
  <si>
    <t>AccountDescription228</t>
  </si>
  <si>
    <t>AccountDescription229</t>
  </si>
  <si>
    <t>AccountDescription230</t>
  </si>
  <si>
    <t>AccountDescription231</t>
  </si>
  <si>
    <t>AccountDescription232</t>
  </si>
  <si>
    <t>AccountDescription233</t>
  </si>
  <si>
    <t>AccountDescription234</t>
  </si>
  <si>
    <t>AccountDescription235</t>
  </si>
  <si>
    <t>AccountDescription236</t>
  </si>
  <si>
    <t>AccountDescription237</t>
  </si>
  <si>
    <t>AccountDescription238</t>
  </si>
  <si>
    <t>AccountDescription239</t>
  </si>
  <si>
    <t>AccountDescription240</t>
  </si>
  <si>
    <t>AccountDescription241</t>
  </si>
  <si>
    <t>AccountDescription242</t>
  </si>
  <si>
    <t>AccountDescription243</t>
  </si>
  <si>
    <t>AccountDescription244</t>
  </si>
  <si>
    <t>AccountDescription245</t>
  </si>
  <si>
    <t>AccountDescription246</t>
  </si>
  <si>
    <t>AccountDescription247</t>
  </si>
  <si>
    <t>AccountDescription248</t>
  </si>
  <si>
    <t>AccountDescription249</t>
  </si>
  <si>
    <t>AccountDescription250</t>
  </si>
  <si>
    <t>AccountDescription251</t>
  </si>
  <si>
    <t>AccountDescription252</t>
  </si>
  <si>
    <t>AccountDescription253</t>
  </si>
  <si>
    <t>AccountDescription254</t>
  </si>
  <si>
    <t>AccountDescription255</t>
  </si>
  <si>
    <t>AccountDescription256</t>
  </si>
  <si>
    <t>AccountDescription257</t>
  </si>
  <si>
    <t>AccountDescription258</t>
  </si>
  <si>
    <t>AccountDescription259</t>
  </si>
  <si>
    <t>AccountDescription260</t>
  </si>
  <si>
    <t>AccountDescription261</t>
  </si>
  <si>
    <t>AccountDescription262</t>
  </si>
  <si>
    <t>AccountDescription263</t>
  </si>
  <si>
    <t>AccountDescription264</t>
  </si>
  <si>
    <t>AccountDescription265</t>
  </si>
  <si>
    <t>AccountDescription266</t>
  </si>
  <si>
    <t>AccountDescription267</t>
  </si>
  <si>
    <t>AccountDescription268</t>
  </si>
  <si>
    <t>AccountDescription269</t>
  </si>
  <si>
    <t>AccountDescription270</t>
  </si>
  <si>
    <t>AccountDescription271</t>
  </si>
  <si>
    <t>AccountDescription272</t>
  </si>
  <si>
    <t>AccountDescription273</t>
  </si>
  <si>
    <t>AccountDescription274</t>
  </si>
  <si>
    <t>AccountDescription275</t>
  </si>
  <si>
    <t>AccountDescription276</t>
  </si>
  <si>
    <t>AccountDescription277</t>
  </si>
  <si>
    <t>AccountDescription278</t>
  </si>
  <si>
    <t>AccountDescription279</t>
  </si>
  <si>
    <t>AccountDescription280</t>
  </si>
  <si>
    <t>AccountDescription281</t>
  </si>
  <si>
    <t>AccountDescription282</t>
  </si>
  <si>
    <t>AccountDescription283</t>
  </si>
  <si>
    <t>AccountDescription284</t>
  </si>
  <si>
    <t>AccountDescription285</t>
  </si>
  <si>
    <t>AccountDescription286</t>
  </si>
  <si>
    <t>AccountDescription287</t>
  </si>
  <si>
    <t>AccountDescription288</t>
  </si>
  <si>
    <t>AccountDescription289</t>
  </si>
  <si>
    <t>AccountDescription290</t>
  </si>
  <si>
    <t>AccountDescription291</t>
  </si>
  <si>
    <t>AccountDescription292</t>
  </si>
  <si>
    <t>AccountDescription293</t>
  </si>
  <si>
    <t>AccountDescription294</t>
  </si>
  <si>
    <t>AccountDescription295</t>
  </si>
  <si>
    <t>AccountDescription296</t>
  </si>
  <si>
    <t>AccountDescription297</t>
  </si>
  <si>
    <t>AccountDescription298</t>
  </si>
  <si>
    <t>AccountDescription299</t>
  </si>
  <si>
    <t>AccountDescription300</t>
  </si>
  <si>
    <t>MapID</t>
  </si>
  <si>
    <t>MapDescription</t>
  </si>
  <si>
    <t>MapAltDescription</t>
  </si>
  <si>
    <t>SAL001</t>
  </si>
  <si>
    <t>COS001</t>
  </si>
  <si>
    <t>Sales</t>
  </si>
  <si>
    <t>Cost of sales</t>
  </si>
  <si>
    <t>Other income 1</t>
  </si>
  <si>
    <t>Other income 2</t>
  </si>
  <si>
    <t>Other income 3</t>
  </si>
  <si>
    <t>Other income 4</t>
  </si>
  <si>
    <t>Other income 5</t>
  </si>
  <si>
    <t>Operating expenses</t>
  </si>
  <si>
    <t>Operating expenses 1</t>
  </si>
  <si>
    <t>Operating expenses 2</t>
  </si>
  <si>
    <t>Operating expenses 3</t>
  </si>
  <si>
    <t>Operating expenses 4</t>
  </si>
  <si>
    <t>Operating expenses 5</t>
  </si>
  <si>
    <t>Operating expenses 6</t>
  </si>
  <si>
    <t>Operating expenses 7</t>
  </si>
  <si>
    <t>Operating expenses 8</t>
  </si>
  <si>
    <t>Operating expenses 9</t>
  </si>
  <si>
    <t>Operating expenses 10</t>
  </si>
  <si>
    <t>Other operating expenses</t>
  </si>
  <si>
    <t>Employee costs</t>
  </si>
  <si>
    <t>Interest paid</t>
  </si>
  <si>
    <t>Interest received</t>
  </si>
  <si>
    <t>Depreciation</t>
  </si>
  <si>
    <t>Chart of accounts</t>
  </si>
  <si>
    <t>PROFIT AND LOSS</t>
  </si>
  <si>
    <t>Gross profit</t>
  </si>
  <si>
    <t>Gross profit %</t>
  </si>
  <si>
    <t>Jan</t>
  </si>
  <si>
    <t>Feb</t>
  </si>
  <si>
    <t>Mar</t>
  </si>
  <si>
    <t>MapNumber</t>
  </si>
  <si>
    <t>Apr</t>
  </si>
  <si>
    <t>Jun</t>
  </si>
  <si>
    <t>Month1</t>
  </si>
  <si>
    <t>Month2</t>
  </si>
  <si>
    <t>Month3</t>
  </si>
  <si>
    <t>Month4</t>
  </si>
  <si>
    <t>Month5</t>
  </si>
  <si>
    <t>Month6</t>
  </si>
  <si>
    <t>Month7</t>
  </si>
  <si>
    <t>Month8</t>
  </si>
  <si>
    <t>Month9</t>
  </si>
  <si>
    <t>Month10</t>
  </si>
  <si>
    <t>Month11</t>
  </si>
  <si>
    <t>Month12</t>
  </si>
  <si>
    <t>Current month</t>
  </si>
  <si>
    <t>Month Name</t>
  </si>
  <si>
    <t>Previous month</t>
  </si>
  <si>
    <t>Jul</t>
  </si>
  <si>
    <t>Aug</t>
  </si>
  <si>
    <t>Sep</t>
  </si>
  <si>
    <t>Oct</t>
  </si>
  <si>
    <t>Nov</t>
  </si>
  <si>
    <t>Dec</t>
  </si>
  <si>
    <t>YTD</t>
  </si>
  <si>
    <t>Month 1</t>
  </si>
  <si>
    <t>Month 2</t>
  </si>
  <si>
    <t>Month 3</t>
  </si>
  <si>
    <t>Month 4</t>
  </si>
  <si>
    <t>Month 5</t>
  </si>
  <si>
    <t>Month 6</t>
  </si>
  <si>
    <t>Month 7</t>
  </si>
  <si>
    <t>Month 8</t>
  </si>
  <si>
    <t>Month 9</t>
  </si>
  <si>
    <t>Month 10</t>
  </si>
  <si>
    <t>Month 11</t>
  </si>
  <si>
    <t>Month 12</t>
  </si>
  <si>
    <t>Reporting period</t>
  </si>
  <si>
    <t>Gross income</t>
  </si>
  <si>
    <t>Profit before interest, depreciation and tax</t>
  </si>
  <si>
    <t>Other income</t>
  </si>
  <si>
    <t>Map to</t>
  </si>
  <si>
    <t>Net profit / (loss) before tax</t>
  </si>
  <si>
    <t>HEADER 1</t>
  </si>
  <si>
    <t>HEADER 8</t>
  </si>
  <si>
    <t>HEADER 9</t>
  </si>
  <si>
    <t>HEADER 10</t>
  </si>
  <si>
    <t>HEADER 11</t>
  </si>
  <si>
    <t>HEADER 12</t>
  </si>
  <si>
    <t>HEADER 13</t>
  </si>
  <si>
    <t>HEADER 14</t>
  </si>
  <si>
    <t>HEADER 15</t>
  </si>
  <si>
    <t>HEADER 16</t>
  </si>
  <si>
    <t>HEADER 17</t>
  </si>
  <si>
    <t>HEADER 18</t>
  </si>
  <si>
    <t>YTD Ave</t>
  </si>
  <si>
    <t>HEADER 2</t>
  </si>
  <si>
    <t>HEADER 3</t>
  </si>
  <si>
    <t>HEADER 4</t>
  </si>
  <si>
    <t>HEADER 5</t>
  </si>
  <si>
    <t>HEADER 6</t>
  </si>
  <si>
    <t>HEADER 7</t>
  </si>
  <si>
    <t>ShowColumn</t>
  </si>
  <si>
    <t>Convert periods to months:</t>
  </si>
  <si>
    <t>Reporting period to no:</t>
  </si>
  <si>
    <t>Calculations:</t>
  </si>
  <si>
    <t>Current month end:</t>
  </si>
  <si>
    <t>Update entity and reporting date details</t>
  </si>
  <si>
    <t>Customise mapping</t>
  </si>
  <si>
    <t>Customise your mapping descriptions for reporting</t>
  </si>
  <si>
    <t>View report</t>
  </si>
  <si>
    <t>Report</t>
  </si>
  <si>
    <t>Acc1</t>
  </si>
  <si>
    <t>Acc2</t>
  </si>
  <si>
    <t>Acc3</t>
  </si>
  <si>
    <t>Acc4</t>
  </si>
  <si>
    <t>Acc5</t>
  </si>
  <si>
    <t>Acc6</t>
  </si>
  <si>
    <t>Acc7</t>
  </si>
  <si>
    <t>Acc8</t>
  </si>
  <si>
    <t>Acc9</t>
  </si>
  <si>
    <t>Acc10</t>
  </si>
  <si>
    <t>Acc11</t>
  </si>
  <si>
    <t>Acc12</t>
  </si>
  <si>
    <t>Acc13</t>
  </si>
  <si>
    <t>Acc14</t>
  </si>
  <si>
    <t>Acc15</t>
  </si>
  <si>
    <t>Acc16</t>
  </si>
  <si>
    <t>Acc17</t>
  </si>
  <si>
    <t>Acc18</t>
  </si>
  <si>
    <t>Acc19</t>
  </si>
  <si>
    <t>Acc20</t>
  </si>
  <si>
    <t>Acc21</t>
  </si>
  <si>
    <t>Acc22</t>
  </si>
  <si>
    <t>Acc23</t>
  </si>
  <si>
    <t>Acc24</t>
  </si>
  <si>
    <t>Acc25</t>
  </si>
  <si>
    <t>Acc26</t>
  </si>
  <si>
    <t>Acc27</t>
  </si>
  <si>
    <t>Acc28</t>
  </si>
  <si>
    <t>Acc29</t>
  </si>
  <si>
    <t>Acc30</t>
  </si>
  <si>
    <t>Acc31</t>
  </si>
  <si>
    <t>Acc32</t>
  </si>
  <si>
    <t>Acc33</t>
  </si>
  <si>
    <t>Acc34</t>
  </si>
  <si>
    <t>Acc35</t>
  </si>
  <si>
    <t>Acc36</t>
  </si>
  <si>
    <t>Acc37</t>
  </si>
  <si>
    <t>Acc38</t>
  </si>
  <si>
    <t>Acc39</t>
  </si>
  <si>
    <t>Acc40</t>
  </si>
  <si>
    <t>Acc41</t>
  </si>
  <si>
    <t>Acc42</t>
  </si>
  <si>
    <t>Acc43</t>
  </si>
  <si>
    <t>Acc44</t>
  </si>
  <si>
    <t>Acc45</t>
  </si>
  <si>
    <t>Acc46</t>
  </si>
  <si>
    <t>Acc47</t>
  </si>
  <si>
    <t>Acc48</t>
  </si>
  <si>
    <t>Acc49</t>
  </si>
  <si>
    <t>Acc50</t>
  </si>
  <si>
    <t>Acc51</t>
  </si>
  <si>
    <t>Acc52</t>
  </si>
  <si>
    <t>Acc53</t>
  </si>
  <si>
    <t>Acc54</t>
  </si>
  <si>
    <t>Acc55</t>
  </si>
  <si>
    <t>Acc56</t>
  </si>
  <si>
    <t>Acc57</t>
  </si>
  <si>
    <t>Acc58</t>
  </si>
  <si>
    <t>Acc59</t>
  </si>
  <si>
    <t>Acc60</t>
  </si>
  <si>
    <t>Acc61</t>
  </si>
  <si>
    <t>Acc62</t>
  </si>
  <si>
    <t>Acc63</t>
  </si>
  <si>
    <t>Acc64</t>
  </si>
  <si>
    <t>Acc65</t>
  </si>
  <si>
    <t>Acc66</t>
  </si>
  <si>
    <t>Acc67</t>
  </si>
  <si>
    <t>Acc68</t>
  </si>
  <si>
    <t>Acc69</t>
  </si>
  <si>
    <t>Acc70</t>
  </si>
  <si>
    <t>Acc71</t>
  </si>
  <si>
    <t>Acc72</t>
  </si>
  <si>
    <t>Acc73</t>
  </si>
  <si>
    <t>Acc74</t>
  </si>
  <si>
    <t>Acc75</t>
  </si>
  <si>
    <t>Acc76</t>
  </si>
  <si>
    <t>Acc77</t>
  </si>
  <si>
    <t>Acc78</t>
  </si>
  <si>
    <t>Acc79</t>
  </si>
  <si>
    <t>Acc80</t>
  </si>
  <si>
    <t>Acc81</t>
  </si>
  <si>
    <t>Acc82</t>
  </si>
  <si>
    <t>Acc83</t>
  </si>
  <si>
    <t>Acc84</t>
  </si>
  <si>
    <t>Acc85</t>
  </si>
  <si>
    <t>Acc86</t>
  </si>
  <si>
    <t>Acc87</t>
  </si>
  <si>
    <t>Acc88</t>
  </si>
  <si>
    <t>Acc89</t>
  </si>
  <si>
    <t>Acc90</t>
  </si>
  <si>
    <t>Acc91</t>
  </si>
  <si>
    <t>Acc92</t>
  </si>
  <si>
    <t>Acc93</t>
  </si>
  <si>
    <t>Acc94</t>
  </si>
  <si>
    <t>Acc95</t>
  </si>
  <si>
    <t>Acc96</t>
  </si>
  <si>
    <t>Acc97</t>
  </si>
  <si>
    <t>Acc98</t>
  </si>
  <si>
    <t>Acc99</t>
  </si>
  <si>
    <t>Acc100</t>
  </si>
  <si>
    <t>Acc101</t>
  </si>
  <si>
    <t>Acc102</t>
  </si>
  <si>
    <t>Acc103</t>
  </si>
  <si>
    <t>Acc104</t>
  </si>
  <si>
    <t>Acc105</t>
  </si>
  <si>
    <t>Acc106</t>
  </si>
  <si>
    <t>Acc107</t>
  </si>
  <si>
    <t>Acc108</t>
  </si>
  <si>
    <t>Acc109</t>
  </si>
  <si>
    <t>Acc110</t>
  </si>
  <si>
    <t>Acc111</t>
  </si>
  <si>
    <t>Acc112</t>
  </si>
  <si>
    <t>Acc113</t>
  </si>
  <si>
    <t>Acc114</t>
  </si>
  <si>
    <t>Acc115</t>
  </si>
  <si>
    <t>Acc116</t>
  </si>
  <si>
    <t>Acc117</t>
  </si>
  <si>
    <t>Acc118</t>
  </si>
  <si>
    <t>Acc119</t>
  </si>
  <si>
    <t>Acc120</t>
  </si>
  <si>
    <t>Acc121</t>
  </si>
  <si>
    <t>Acc122</t>
  </si>
  <si>
    <t>Acc123</t>
  </si>
  <si>
    <t>Acc124</t>
  </si>
  <si>
    <t>Acc125</t>
  </si>
  <si>
    <t>Acc126</t>
  </si>
  <si>
    <t>Acc127</t>
  </si>
  <si>
    <t>Acc128</t>
  </si>
  <si>
    <t>Acc129</t>
  </si>
  <si>
    <t>Acc130</t>
  </si>
  <si>
    <t>Acc131</t>
  </si>
  <si>
    <t>Acc132</t>
  </si>
  <si>
    <t>Acc133</t>
  </si>
  <si>
    <t>Acc134</t>
  </si>
  <si>
    <t>Acc135</t>
  </si>
  <si>
    <t>Acc136</t>
  </si>
  <si>
    <t>AccountDescription1</t>
  </si>
  <si>
    <t>AccountDescription2</t>
  </si>
  <si>
    <t>AccountDescription3</t>
  </si>
  <si>
    <t>AccountDescription4</t>
  </si>
  <si>
    <t>AccountDescription5</t>
  </si>
  <si>
    <t>AccountDescription6</t>
  </si>
  <si>
    <t>AccountDescription7</t>
  </si>
  <si>
    <t>AccountDescription8</t>
  </si>
  <si>
    <t>AccountDescription9</t>
  </si>
  <si>
    <t>AccountDescription10</t>
  </si>
  <si>
    <t>AccountDescription11</t>
  </si>
  <si>
    <t>AccountDescription12</t>
  </si>
  <si>
    <t>AccountDescription13</t>
  </si>
  <si>
    <t>AccountDescription14</t>
  </si>
  <si>
    <t>AccountDescription15</t>
  </si>
  <si>
    <t>AccountDescription16</t>
  </si>
  <si>
    <t>AccountDescription17</t>
  </si>
  <si>
    <t>AccountDescription18</t>
  </si>
  <si>
    <t>AccountDescription19</t>
  </si>
  <si>
    <t>AccountDescription20</t>
  </si>
  <si>
    <t>AccountDescription21</t>
  </si>
  <si>
    <t>AccountDescription22</t>
  </si>
  <si>
    <t>AccountDescription23</t>
  </si>
  <si>
    <t>AccountDescription24</t>
  </si>
  <si>
    <t>AccountDescription25</t>
  </si>
  <si>
    <t>AccountDescription26</t>
  </si>
  <si>
    <t>AccountDescription27</t>
  </si>
  <si>
    <t>AccountDescription28</t>
  </si>
  <si>
    <t>AccountDescription29</t>
  </si>
  <si>
    <t>AccountDescription30</t>
  </si>
  <si>
    <t>AccountDescription31</t>
  </si>
  <si>
    <t>AccountDescription32</t>
  </si>
  <si>
    <t>AccountDescription33</t>
  </si>
  <si>
    <t>AccountDescription34</t>
  </si>
  <si>
    <t>AccountDescription35</t>
  </si>
  <si>
    <t>AccountDescription36</t>
  </si>
  <si>
    <t>AccountDescription37</t>
  </si>
  <si>
    <t>AccountDescription38</t>
  </si>
  <si>
    <t>AccountDescription39</t>
  </si>
  <si>
    <t>AccountDescription40</t>
  </si>
  <si>
    <t>AccountDescription41</t>
  </si>
  <si>
    <t>AccountDescription42</t>
  </si>
  <si>
    <t>AccountDescription43</t>
  </si>
  <si>
    <t>AccountDescription44</t>
  </si>
  <si>
    <t>AccountDescription45</t>
  </si>
  <si>
    <t>AccountDescription46</t>
  </si>
  <si>
    <t>AccountDescription47</t>
  </si>
  <si>
    <t>AccountDescription48</t>
  </si>
  <si>
    <t>AccountDescription49</t>
  </si>
  <si>
    <t>AccountDescription50</t>
  </si>
  <si>
    <t>AccountDescription51</t>
  </si>
  <si>
    <t>AccountDescription52</t>
  </si>
  <si>
    <t>AccountDescription53</t>
  </si>
  <si>
    <t>AccountDescription54</t>
  </si>
  <si>
    <t>AccountDescription55</t>
  </si>
  <si>
    <t>AccountDescription56</t>
  </si>
  <si>
    <t>AccountDescription57</t>
  </si>
  <si>
    <t>AccountDescription58</t>
  </si>
  <si>
    <t>AccountDescription59</t>
  </si>
  <si>
    <t>AccountDescription60</t>
  </si>
  <si>
    <t>AccountDescription61</t>
  </si>
  <si>
    <t>AccountDescription62</t>
  </si>
  <si>
    <t>AccountDescription63</t>
  </si>
  <si>
    <t>AccountDescription64</t>
  </si>
  <si>
    <t>AccountDescription65</t>
  </si>
  <si>
    <t>AccountDescription66</t>
  </si>
  <si>
    <t>AccountDescription67</t>
  </si>
  <si>
    <t>AccountDescription68</t>
  </si>
  <si>
    <t>AccountDescription69</t>
  </si>
  <si>
    <t>AccountDescription70</t>
  </si>
  <si>
    <t>AccountDescription71</t>
  </si>
  <si>
    <t>AccountDescription72</t>
  </si>
  <si>
    <t>AccountDescription73</t>
  </si>
  <si>
    <t>AccountDescription74</t>
  </si>
  <si>
    <t>AccountDescription75</t>
  </si>
  <si>
    <t>AccountDescription76</t>
  </si>
  <si>
    <t>AccountDescription77</t>
  </si>
  <si>
    <t>AccountDescription78</t>
  </si>
  <si>
    <t>AccountDescription79</t>
  </si>
  <si>
    <t>AccountDescription80</t>
  </si>
  <si>
    <t>AccountDescription81</t>
  </si>
  <si>
    <t>AccountDescription82</t>
  </si>
  <si>
    <t>AccountDescription83</t>
  </si>
  <si>
    <t>AccountDescription84</t>
  </si>
  <si>
    <t>AccountDescription85</t>
  </si>
  <si>
    <t>AccountDescription86</t>
  </si>
  <si>
    <t>AccountDescription87</t>
  </si>
  <si>
    <t>AccountDescription88</t>
  </si>
  <si>
    <t>AccountDescription89</t>
  </si>
  <si>
    <t>AccountDescription90</t>
  </si>
  <si>
    <t>AccountDescription91</t>
  </si>
  <si>
    <t>AccountDescription92</t>
  </si>
  <si>
    <t>AccountDescription93</t>
  </si>
  <si>
    <t>AccountDescription94</t>
  </si>
  <si>
    <t>AccountDescription95</t>
  </si>
  <si>
    <t>AccountDescription96</t>
  </si>
  <si>
    <t>AccountDescription97</t>
  </si>
  <si>
    <t>AccountDescription98</t>
  </si>
  <si>
    <t>AccountDescription99</t>
  </si>
  <si>
    <t>AccountDescription100</t>
  </si>
  <si>
    <t>AccountDescription101</t>
  </si>
  <si>
    <t>AccountDescription102</t>
  </si>
  <si>
    <t>AccountDescription103</t>
  </si>
  <si>
    <t>AccountDescription104</t>
  </si>
  <si>
    <t>AccountDescription105</t>
  </si>
  <si>
    <t>AccountDescription106</t>
  </si>
  <si>
    <t>AccountDescription107</t>
  </si>
  <si>
    <t>AccountDescription108</t>
  </si>
  <si>
    <t>AccountDescription109</t>
  </si>
  <si>
    <t>AccountDescription110</t>
  </si>
  <si>
    <t>AccountDescription111</t>
  </si>
  <si>
    <t>AccountDescription112</t>
  </si>
  <si>
    <t>AccountDescription113</t>
  </si>
  <si>
    <t>AccountDescription114</t>
  </si>
  <si>
    <t>AccountDescription115</t>
  </si>
  <si>
    <t>AccountDescription116</t>
  </si>
  <si>
    <t>AccountDescription117</t>
  </si>
  <si>
    <t>AccountDescription118</t>
  </si>
  <si>
    <t>AccountDescription119</t>
  </si>
  <si>
    <t>AccountDescription120</t>
  </si>
  <si>
    <t>AccountDescription121</t>
  </si>
  <si>
    <t>AccountDescription122</t>
  </si>
  <si>
    <t>AccountDescription123</t>
  </si>
  <si>
    <t>AccountDescription124</t>
  </si>
  <si>
    <t>AccountDescription125</t>
  </si>
  <si>
    <t>AccountDescription126</t>
  </si>
  <si>
    <t>AccountDescription127</t>
  </si>
  <si>
    <t>AccountDescription128</t>
  </si>
  <si>
    <t>AccountDescription129</t>
  </si>
  <si>
    <t>AccountDescription130</t>
  </si>
  <si>
    <t>AccountDescription131</t>
  </si>
  <si>
    <t>AccountDescription132</t>
  </si>
  <si>
    <t>AccountDescription133</t>
  </si>
  <si>
    <t>AccountDescription134</t>
  </si>
  <si>
    <t>AccountDescription135</t>
  </si>
  <si>
    <t>AccountDescription136</t>
  </si>
  <si>
    <t>Revenue</t>
  </si>
  <si>
    <t>Net profit</t>
  </si>
  <si>
    <t>Operating expenses 11</t>
  </si>
  <si>
    <t>Operating expenses 12</t>
  </si>
  <si>
    <t>Operating expenses 13</t>
  </si>
  <si>
    <t>Operating expenses 14</t>
  </si>
  <si>
    <t>Operating expenses 15</t>
  </si>
  <si>
    <t>Operating expenses 16</t>
  </si>
  <si>
    <t>Operating expenses 17</t>
  </si>
  <si>
    <t>Operating expenses 18</t>
  </si>
  <si>
    <t>Operating expenses 19</t>
  </si>
  <si>
    <t>Operating expenses 20</t>
  </si>
  <si>
    <t>Operating expenses 21</t>
  </si>
  <si>
    <t>Operating expenses 22</t>
  </si>
  <si>
    <t>Operating expenses 23</t>
  </si>
  <si>
    <t>Operating expenses 24</t>
  </si>
  <si>
    <t>Operating expenses 25</t>
  </si>
  <si>
    <t>Operating expenses 26</t>
  </si>
  <si>
    <t>Operating expenses 27</t>
  </si>
  <si>
    <t>Operating expenses 28</t>
  </si>
  <si>
    <t>Operating expenses 29</t>
  </si>
  <si>
    <t>Operating expenses 30</t>
  </si>
  <si>
    <t>Acc301</t>
  </si>
  <si>
    <t>AccountDescription301</t>
  </si>
  <si>
    <t>Acc302</t>
  </si>
  <si>
    <t>AccountDescription302</t>
  </si>
  <si>
    <t>Acc303</t>
  </si>
  <si>
    <t>AccountDescription303</t>
  </si>
  <si>
    <t>Acc304</t>
  </si>
  <si>
    <t>AccountDescription304</t>
  </si>
  <si>
    <t>Acc305</t>
  </si>
  <si>
    <t>AccountDescription305</t>
  </si>
  <si>
    <t>Acc306</t>
  </si>
  <si>
    <t>AccountDescription306</t>
  </si>
  <si>
    <t>Acc307</t>
  </si>
  <si>
    <t>AccountDescription307</t>
  </si>
  <si>
    <t>Acc308</t>
  </si>
  <si>
    <t>AccountDescription308</t>
  </si>
  <si>
    <t>Acc309</t>
  </si>
  <si>
    <t>AccountDescription309</t>
  </si>
  <si>
    <t>Acc310</t>
  </si>
  <si>
    <t>AccountDescription310</t>
  </si>
  <si>
    <t>Acc311</t>
  </si>
  <si>
    <t>AccountDescription311</t>
  </si>
  <si>
    <t>Acc312</t>
  </si>
  <si>
    <t>AccountDescription312</t>
  </si>
  <si>
    <t>Acc313</t>
  </si>
  <si>
    <t>AccountDescription313</t>
  </si>
  <si>
    <t>Acc314</t>
  </si>
  <si>
    <t>AccountDescription314</t>
  </si>
  <si>
    <t>Acc315</t>
  </si>
  <si>
    <t>AccountDescription315</t>
  </si>
  <si>
    <t>Acc316</t>
  </si>
  <si>
    <t>AccountDescription316</t>
  </si>
  <si>
    <t>Acc317</t>
  </si>
  <si>
    <t>AccountDescription317</t>
  </si>
  <si>
    <t>Acc318</t>
  </si>
  <si>
    <t>AccountDescription318</t>
  </si>
  <si>
    <t>Acc319</t>
  </si>
  <si>
    <t>AccountDescription319</t>
  </si>
  <si>
    <t>Acc320</t>
  </si>
  <si>
    <t>AccountDescription320</t>
  </si>
  <si>
    <t>Acc321</t>
  </si>
  <si>
    <t>AccountDescription321</t>
  </si>
  <si>
    <t>Acc322</t>
  </si>
  <si>
    <t>AccountDescription322</t>
  </si>
  <si>
    <t>Acc323</t>
  </si>
  <si>
    <t>AccountDescription323</t>
  </si>
  <si>
    <t>Acc324</t>
  </si>
  <si>
    <t>AccountDescription324</t>
  </si>
  <si>
    <t>Acc325</t>
  </si>
  <si>
    <t>AccountDescription325</t>
  </si>
  <si>
    <t>Acc326</t>
  </si>
  <si>
    <t>AccountDescription326</t>
  </si>
  <si>
    <t>Acc327</t>
  </si>
  <si>
    <t>AccountDescription327</t>
  </si>
  <si>
    <t>Acc328</t>
  </si>
  <si>
    <t>AccountDescription328</t>
  </si>
  <si>
    <t>Acc329</t>
  </si>
  <si>
    <t>AccountDescription329</t>
  </si>
  <si>
    <t>Acc330</t>
  </si>
  <si>
    <t>AccountDescription330</t>
  </si>
  <si>
    <t>Acc331</t>
  </si>
  <si>
    <t>AccountDescription331</t>
  </si>
  <si>
    <t>Acc332</t>
  </si>
  <si>
    <t>AccountDescription332</t>
  </si>
  <si>
    <t>Acc333</t>
  </si>
  <si>
    <t>AccountDescription333</t>
  </si>
  <si>
    <t>Acc334</t>
  </si>
  <si>
    <t>AccountDescription334</t>
  </si>
  <si>
    <t>Acc335</t>
  </si>
  <si>
    <t>AccountDescription335</t>
  </si>
  <si>
    <t>Acc336</t>
  </si>
  <si>
    <t>AccountDescription336</t>
  </si>
  <si>
    <t>Acc337</t>
  </si>
  <si>
    <t>AccountDescription337</t>
  </si>
  <si>
    <t>Acc338</t>
  </si>
  <si>
    <t>AccountDescription338</t>
  </si>
  <si>
    <t>Acc339</t>
  </si>
  <si>
    <t>AccountDescription339</t>
  </si>
  <si>
    <t>Acc340</t>
  </si>
  <si>
    <t>AccountDescription340</t>
  </si>
  <si>
    <t>Acc341</t>
  </si>
  <si>
    <t>AccountDescription341</t>
  </si>
  <si>
    <t>Acc342</t>
  </si>
  <si>
    <t>AccountDescription342</t>
  </si>
  <si>
    <t>Acc343</t>
  </si>
  <si>
    <t>AccountDescription343</t>
  </si>
  <si>
    <t>Acc344</t>
  </si>
  <si>
    <t>AccountDescription344</t>
  </si>
  <si>
    <t>Acc345</t>
  </si>
  <si>
    <t>AccountDescription345</t>
  </si>
  <si>
    <t>Acc346</t>
  </si>
  <si>
    <t>AccountDescription346</t>
  </si>
  <si>
    <t>Acc347</t>
  </si>
  <si>
    <t>AccountDescription347</t>
  </si>
  <si>
    <t>Acc348</t>
  </si>
  <si>
    <t>AccountDescription348</t>
  </si>
  <si>
    <t>Acc349</t>
  </si>
  <si>
    <t>AccountDescription349</t>
  </si>
  <si>
    <t>Acc350</t>
  </si>
  <si>
    <t>AccountDescription350</t>
  </si>
  <si>
    <t>Acc351</t>
  </si>
  <si>
    <t>AccountDescription351</t>
  </si>
  <si>
    <t>Acc352</t>
  </si>
  <si>
    <t>AccountDescription352</t>
  </si>
  <si>
    <t>Acc353</t>
  </si>
  <si>
    <t>AccountDescription353</t>
  </si>
  <si>
    <t>Acc354</t>
  </si>
  <si>
    <t>AccountDescription354</t>
  </si>
  <si>
    <t>Acc355</t>
  </si>
  <si>
    <t>AccountDescription355</t>
  </si>
  <si>
    <t>Acc356</t>
  </si>
  <si>
    <t>AccountDescription356</t>
  </si>
  <si>
    <t>Acc357</t>
  </si>
  <si>
    <t>AccountDescription357</t>
  </si>
  <si>
    <t>Acc358</t>
  </si>
  <si>
    <t>AccountDescription358</t>
  </si>
  <si>
    <t>Acc359</t>
  </si>
  <si>
    <t>AccountDescription359</t>
  </si>
  <si>
    <t>Acc360</t>
  </si>
  <si>
    <t>AccountDescription360</t>
  </si>
  <si>
    <t>Acc361</t>
  </si>
  <si>
    <t>AccountDescription361</t>
  </si>
  <si>
    <t>Acc362</t>
  </si>
  <si>
    <t>AccountDescription362</t>
  </si>
  <si>
    <t>Acc363</t>
  </si>
  <si>
    <t>AccountDescription363</t>
  </si>
  <si>
    <t>Acc364</t>
  </si>
  <si>
    <t>AccountDescription364</t>
  </si>
  <si>
    <t>Acc365</t>
  </si>
  <si>
    <t>AccountDescription365</t>
  </si>
  <si>
    <t>Acc366</t>
  </si>
  <si>
    <t>AccountDescription366</t>
  </si>
  <si>
    <t>Acc367</t>
  </si>
  <si>
    <t>AccountDescription367</t>
  </si>
  <si>
    <t>Acc368</t>
  </si>
  <si>
    <t>AccountDescription368</t>
  </si>
  <si>
    <t>Acc369</t>
  </si>
  <si>
    <t>AccountDescription369</t>
  </si>
  <si>
    <t>Acc370</t>
  </si>
  <si>
    <t>AccountDescription370</t>
  </si>
  <si>
    <t>Acc371</t>
  </si>
  <si>
    <t>AccountDescription371</t>
  </si>
  <si>
    <t>Acc372</t>
  </si>
  <si>
    <t>AccountDescription372</t>
  </si>
  <si>
    <t>Acc373</t>
  </si>
  <si>
    <t>AccountDescription373</t>
  </si>
  <si>
    <t>Acc374</t>
  </si>
  <si>
    <t>AccountDescription374</t>
  </si>
  <si>
    <t>Acc375</t>
  </si>
  <si>
    <t>AccountDescription375</t>
  </si>
  <si>
    <t>Acc376</t>
  </si>
  <si>
    <t>AccountDescription376</t>
  </si>
  <si>
    <t>Acc377</t>
  </si>
  <si>
    <t>AccountDescription377</t>
  </si>
  <si>
    <t>Acc378</t>
  </si>
  <si>
    <t>AccountDescription378</t>
  </si>
  <si>
    <t>Acc379</t>
  </si>
  <si>
    <t>AccountDescription379</t>
  </si>
  <si>
    <t>Acc380</t>
  </si>
  <si>
    <t>AccountDescription380</t>
  </si>
  <si>
    <t>Acc381</t>
  </si>
  <si>
    <t>AccountDescription381</t>
  </si>
  <si>
    <t>Acc382</t>
  </si>
  <si>
    <t>AccountDescription382</t>
  </si>
  <si>
    <t>Acc383</t>
  </si>
  <si>
    <t>AccountDescription383</t>
  </si>
  <si>
    <t>Acc384</t>
  </si>
  <si>
    <t>AccountDescription384</t>
  </si>
  <si>
    <t>Acc385</t>
  </si>
  <si>
    <t>AccountDescription385</t>
  </si>
  <si>
    <t>Acc386</t>
  </si>
  <si>
    <t>AccountDescription386</t>
  </si>
  <si>
    <t>Acc387</t>
  </si>
  <si>
    <t>AccountDescription387</t>
  </si>
  <si>
    <t>Acc388</t>
  </si>
  <si>
    <t>AccountDescription388</t>
  </si>
  <si>
    <t>Acc389</t>
  </si>
  <si>
    <t>AccountDescription389</t>
  </si>
  <si>
    <t>Acc390</t>
  </si>
  <si>
    <t>AccountDescription390</t>
  </si>
  <si>
    <t>Acc391</t>
  </si>
  <si>
    <t>AccountDescription391</t>
  </si>
  <si>
    <t>Acc392</t>
  </si>
  <si>
    <t>AccountDescription392</t>
  </si>
  <si>
    <t>Acc393</t>
  </si>
  <si>
    <t>AccountDescription393</t>
  </si>
  <si>
    <t>Acc394</t>
  </si>
  <si>
    <t>AccountDescription394</t>
  </si>
  <si>
    <t>Acc395</t>
  </si>
  <si>
    <t>AccountDescription395</t>
  </si>
  <si>
    <t>Acc396</t>
  </si>
  <si>
    <t>AccountDescription396</t>
  </si>
  <si>
    <t>Acc397</t>
  </si>
  <si>
    <t>AccountDescription397</t>
  </si>
  <si>
    <t>Acc398</t>
  </si>
  <si>
    <t>AccountDescription398</t>
  </si>
  <si>
    <t>Acc399</t>
  </si>
  <si>
    <t>AccountDescription399</t>
  </si>
  <si>
    <t>Acc400</t>
  </si>
  <si>
    <t>AccountDescription400</t>
  </si>
  <si>
    <t>Acc401</t>
  </si>
  <si>
    <t>AccountDescription401</t>
  </si>
  <si>
    <t>Acc402</t>
  </si>
  <si>
    <t>AccountDescription402</t>
  </si>
  <si>
    <t>Acc403</t>
  </si>
  <si>
    <t>AccountDescription403</t>
  </si>
  <si>
    <t>Acc404</t>
  </si>
  <si>
    <t>AccountDescription404</t>
  </si>
  <si>
    <t>Acc405</t>
  </si>
  <si>
    <t>AccountDescription405</t>
  </si>
  <si>
    <t>Acc406</t>
  </si>
  <si>
    <t>AccountDescription406</t>
  </si>
  <si>
    <t>Acc407</t>
  </si>
  <si>
    <t>AccountDescription407</t>
  </si>
  <si>
    <t>Acc408</t>
  </si>
  <si>
    <t>AccountDescription408</t>
  </si>
  <si>
    <t>Acc409</t>
  </si>
  <si>
    <t>AccountDescription409</t>
  </si>
  <si>
    <t>Acc410</t>
  </si>
  <si>
    <t>AccountDescription410</t>
  </si>
  <si>
    <t>Acc411</t>
  </si>
  <si>
    <t>AccountDescription411</t>
  </si>
  <si>
    <t>Acc412</t>
  </si>
  <si>
    <t>AccountDescription412</t>
  </si>
  <si>
    <t>Acc413</t>
  </si>
  <si>
    <t>AccountDescription413</t>
  </si>
  <si>
    <t>Acc414</t>
  </si>
  <si>
    <t>AccountDescription414</t>
  </si>
  <si>
    <t>Acc415</t>
  </si>
  <si>
    <t>AccountDescription415</t>
  </si>
  <si>
    <t>Acc416</t>
  </si>
  <si>
    <t>AccountDescription416</t>
  </si>
  <si>
    <t>Acc417</t>
  </si>
  <si>
    <t>AccountDescription417</t>
  </si>
  <si>
    <t>Acc418</t>
  </si>
  <si>
    <t>AccountDescription418</t>
  </si>
  <si>
    <t>Acc419</t>
  </si>
  <si>
    <t>AccountDescription419</t>
  </si>
  <si>
    <t>Acc420</t>
  </si>
  <si>
    <t>AccountDescription420</t>
  </si>
  <si>
    <t>Acc421</t>
  </si>
  <si>
    <t>AccountDescription421</t>
  </si>
  <si>
    <t>Acc422</t>
  </si>
  <si>
    <t>AccountDescription422</t>
  </si>
  <si>
    <t>Acc423</t>
  </si>
  <si>
    <t>AccountDescription423</t>
  </si>
  <si>
    <t>Acc424</t>
  </si>
  <si>
    <t>AccountDescription424</t>
  </si>
  <si>
    <t>Acc425</t>
  </si>
  <si>
    <t>AccountDescription425</t>
  </si>
  <si>
    <t>Acc426</t>
  </si>
  <si>
    <t>AccountDescription426</t>
  </si>
  <si>
    <t>Acc427</t>
  </si>
  <si>
    <t>AccountDescription427</t>
  </si>
  <si>
    <t>Acc428</t>
  </si>
  <si>
    <t>AccountDescription428</t>
  </si>
  <si>
    <t>Acc429</t>
  </si>
  <si>
    <t>AccountDescription429</t>
  </si>
  <si>
    <t>Acc430</t>
  </si>
  <si>
    <t>AccountDescription430</t>
  </si>
  <si>
    <t>Acc431</t>
  </si>
  <si>
    <t>AccountDescription431</t>
  </si>
  <si>
    <t>Acc432</t>
  </si>
  <si>
    <t>AccountDescription432</t>
  </si>
  <si>
    <t>Acc433</t>
  </si>
  <si>
    <t>AccountDescription433</t>
  </si>
  <si>
    <t>Acc434</t>
  </si>
  <si>
    <t>AccountDescription434</t>
  </si>
  <si>
    <t>Acc435</t>
  </si>
  <si>
    <t>AccountDescription435</t>
  </si>
  <si>
    <t>Acc436</t>
  </si>
  <si>
    <t>AccountDescription436</t>
  </si>
  <si>
    <t>Acc437</t>
  </si>
  <si>
    <t>AccountDescription437</t>
  </si>
  <si>
    <t>Acc438</t>
  </si>
  <si>
    <t>AccountDescription438</t>
  </si>
  <si>
    <t>Acc439</t>
  </si>
  <si>
    <t>AccountDescription439</t>
  </si>
  <si>
    <t>Acc440</t>
  </si>
  <si>
    <t>AccountDescription440</t>
  </si>
  <si>
    <t>Acc441</t>
  </si>
  <si>
    <t>AccountDescription441</t>
  </si>
  <si>
    <t>Acc442</t>
  </si>
  <si>
    <t>AccountDescription442</t>
  </si>
  <si>
    <t>Acc443</t>
  </si>
  <si>
    <t>AccountDescription443</t>
  </si>
  <si>
    <t>Acc444</t>
  </si>
  <si>
    <t>AccountDescription444</t>
  </si>
  <si>
    <t>Acc445</t>
  </si>
  <si>
    <t>AccountDescription445</t>
  </si>
  <si>
    <t>Acc446</t>
  </si>
  <si>
    <t>AccountDescription446</t>
  </si>
  <si>
    <t>Acc447</t>
  </si>
  <si>
    <t>AccountDescription447</t>
  </si>
  <si>
    <t>Acc448</t>
  </si>
  <si>
    <t>AccountDescription448</t>
  </si>
  <si>
    <t>Acc449</t>
  </si>
  <si>
    <t>AccountDescription449</t>
  </si>
  <si>
    <t>Acc450</t>
  </si>
  <si>
    <t>AccountDescription450</t>
  </si>
  <si>
    <t>Acc451</t>
  </si>
  <si>
    <t>AccountDescription451</t>
  </si>
  <si>
    <t>Acc452</t>
  </si>
  <si>
    <t>AccountDescription452</t>
  </si>
  <si>
    <t>Acc453</t>
  </si>
  <si>
    <t>AccountDescription453</t>
  </si>
  <si>
    <t>Acc454</t>
  </si>
  <si>
    <t>AccountDescription454</t>
  </si>
  <si>
    <t>Acc455</t>
  </si>
  <si>
    <t>AccountDescription455</t>
  </si>
  <si>
    <t>Acc456</t>
  </si>
  <si>
    <t>AccountDescription456</t>
  </si>
  <si>
    <t>Acc457</t>
  </si>
  <si>
    <t>AccountDescription457</t>
  </si>
  <si>
    <t>Acc458</t>
  </si>
  <si>
    <t>AccountDescription458</t>
  </si>
  <si>
    <t>Acc459</t>
  </si>
  <si>
    <t>AccountDescription459</t>
  </si>
  <si>
    <t>Acc460</t>
  </si>
  <si>
    <t>AccountDescription460</t>
  </si>
  <si>
    <t>Acc461</t>
  </si>
  <si>
    <t>AccountDescription461</t>
  </si>
  <si>
    <t>Acc462</t>
  </si>
  <si>
    <t>AccountDescription462</t>
  </si>
  <si>
    <t>Acc463</t>
  </si>
  <si>
    <t>AccountDescription463</t>
  </si>
  <si>
    <t>Acc464</t>
  </si>
  <si>
    <t>AccountDescription464</t>
  </si>
  <si>
    <t>Acc465</t>
  </si>
  <si>
    <t>AccountDescription465</t>
  </si>
  <si>
    <t>Acc466</t>
  </si>
  <si>
    <t>AccountDescription466</t>
  </si>
  <si>
    <t>Acc467</t>
  </si>
  <si>
    <t>AccountDescription467</t>
  </si>
  <si>
    <t>Acc468</t>
  </si>
  <si>
    <t>AccountDescription468</t>
  </si>
  <si>
    <t>Acc469</t>
  </si>
  <si>
    <t>AccountDescription469</t>
  </si>
  <si>
    <t>Acc470</t>
  </si>
  <si>
    <t>AccountDescription470</t>
  </si>
  <si>
    <t>Acc471</t>
  </si>
  <si>
    <t>AccountDescription471</t>
  </si>
  <si>
    <t>Acc472</t>
  </si>
  <si>
    <t>AccountDescription472</t>
  </si>
  <si>
    <t>Acc473</t>
  </si>
  <si>
    <t>AccountDescription473</t>
  </si>
  <si>
    <t>Acc474</t>
  </si>
  <si>
    <t>AccountDescription474</t>
  </si>
  <si>
    <t>Acc475</t>
  </si>
  <si>
    <t>AccountDescription475</t>
  </si>
  <si>
    <t>Acc476</t>
  </si>
  <si>
    <t>AccountDescription476</t>
  </si>
  <si>
    <t>Acc477</t>
  </si>
  <si>
    <t>AccountDescription477</t>
  </si>
  <si>
    <t>Acc478</t>
  </si>
  <si>
    <t>AccountDescription478</t>
  </si>
  <si>
    <t>Acc479</t>
  </si>
  <si>
    <t>AccountDescription479</t>
  </si>
  <si>
    <t>Acc480</t>
  </si>
  <si>
    <t>AccountDescription480</t>
  </si>
  <si>
    <t>Acc481</t>
  </si>
  <si>
    <t>AccountDescription481</t>
  </si>
  <si>
    <t>Acc482</t>
  </si>
  <si>
    <t>AccountDescription482</t>
  </si>
  <si>
    <t>Acc483</t>
  </si>
  <si>
    <t>AccountDescription483</t>
  </si>
  <si>
    <t>Acc484</t>
  </si>
  <si>
    <t>AccountDescription484</t>
  </si>
  <si>
    <t>Acc485</t>
  </si>
  <si>
    <t>AccountDescription485</t>
  </si>
  <si>
    <t>Acc486</t>
  </si>
  <si>
    <t>AccountDescription486</t>
  </si>
  <si>
    <t>Acc487</t>
  </si>
  <si>
    <t>AccountDescription487</t>
  </si>
  <si>
    <t>Acc488</t>
  </si>
  <si>
    <t>AccountDescription488</t>
  </si>
  <si>
    <t>Acc489</t>
  </si>
  <si>
    <t>AccountDescription489</t>
  </si>
  <si>
    <t>Acc490</t>
  </si>
  <si>
    <t>AccountDescription490</t>
  </si>
  <si>
    <t>Acc491</t>
  </si>
  <si>
    <t>AccountDescription491</t>
  </si>
  <si>
    <t>Acc492</t>
  </si>
  <si>
    <t>AccountDescription492</t>
  </si>
  <si>
    <t>Acc493</t>
  </si>
  <si>
    <t>AccountDescription493</t>
  </si>
  <si>
    <t>Acc494</t>
  </si>
  <si>
    <t>AccountDescription494</t>
  </si>
  <si>
    <t>Acc495</t>
  </si>
  <si>
    <t>AccountDescription495</t>
  </si>
  <si>
    <t>Acc496</t>
  </si>
  <si>
    <t>AccountDescription496</t>
  </si>
  <si>
    <t>Acc497</t>
  </si>
  <si>
    <t>AccountDescription497</t>
  </si>
  <si>
    <t>Acc498</t>
  </si>
  <si>
    <t>AccountDescription498</t>
  </si>
  <si>
    <t>Acc499</t>
  </si>
  <si>
    <t>AccountDescription499</t>
  </si>
  <si>
    <t>Acc500</t>
  </si>
  <si>
    <t>AccountDescription500</t>
  </si>
  <si>
    <t>List and map your chart of accounts to reporting line items</t>
  </si>
  <si>
    <t>Mapping</t>
  </si>
  <si>
    <t>List chart of accounts and monthly balances</t>
  </si>
  <si>
    <t>Step 6</t>
  </si>
  <si>
    <t>Select reporting period</t>
  </si>
  <si>
    <t>MapAltDesc&amp;ID</t>
  </si>
  <si>
    <t>OIN001</t>
  </si>
  <si>
    <t>OIN002</t>
  </si>
  <si>
    <t>OIN003</t>
  </si>
  <si>
    <t>OIN004</t>
  </si>
  <si>
    <t>OIN005</t>
  </si>
  <si>
    <t>OIN006</t>
  </si>
  <si>
    <t>OEX001</t>
  </si>
  <si>
    <t>OEX002</t>
  </si>
  <si>
    <t>OEX003</t>
  </si>
  <si>
    <t>OEX004</t>
  </si>
  <si>
    <t>OEX005</t>
  </si>
  <si>
    <t>OEX006</t>
  </si>
  <si>
    <t>OEX007</t>
  </si>
  <si>
    <t>OEX008</t>
  </si>
  <si>
    <t>OEX009</t>
  </si>
  <si>
    <t>OEX010</t>
  </si>
  <si>
    <t>OEX011</t>
  </si>
  <si>
    <t>OEX012</t>
  </si>
  <si>
    <t>OEX013</t>
  </si>
  <si>
    <t>OEX014</t>
  </si>
  <si>
    <t>OEX015</t>
  </si>
  <si>
    <t>OEX016</t>
  </si>
  <si>
    <t>OEX017</t>
  </si>
  <si>
    <t>OEX018</t>
  </si>
  <si>
    <t>OEX019</t>
  </si>
  <si>
    <t>OEX020</t>
  </si>
  <si>
    <t>OEX021</t>
  </si>
  <si>
    <t>OEX022</t>
  </si>
  <si>
    <t>OEX023</t>
  </si>
  <si>
    <t>OEX024</t>
  </si>
  <si>
    <t>OEX025</t>
  </si>
  <si>
    <t>OEX026</t>
  </si>
  <si>
    <t>OEX027</t>
  </si>
  <si>
    <t>OEX028</t>
  </si>
  <si>
    <t>OEX029</t>
  </si>
  <si>
    <t>OEX030</t>
  </si>
  <si>
    <t>OEX031</t>
  </si>
  <si>
    <t>OEX032</t>
  </si>
  <si>
    <t>IND001</t>
  </si>
  <si>
    <t>IND002</t>
  </si>
  <si>
    <t>MapID&amp;Desc</t>
  </si>
  <si>
    <t>Mapping descriptions</t>
  </si>
  <si>
    <t>Chart of Accounts - Mapping</t>
  </si>
  <si>
    <t>Chart of Accounts - Balances</t>
  </si>
  <si>
    <t>ChangedMapDescription</t>
  </si>
  <si>
    <t>Mapped</t>
  </si>
  <si>
    <t>Step 7</t>
  </si>
  <si>
    <t>View graph</t>
  </si>
  <si>
    <t>Graph</t>
  </si>
  <si>
    <t>Mode:</t>
  </si>
  <si>
    <t>Tolerance:</t>
  </si>
  <si>
    <t>% over</t>
  </si>
  <si>
    <t>% under</t>
  </si>
  <si>
    <t>Period 1: Mar</t>
  </si>
  <si>
    <t>Month end name</t>
  </si>
  <si>
    <t>Period no</t>
  </si>
  <si>
    <t>Period no &amp; name</t>
  </si>
  <si>
    <t>Month</t>
  </si>
  <si>
    <t>Analysis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</si>
</sst>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 * #,##0.00_ ;_ * \-#,##0.00_ ;_ * &quot;-&quot;??_ ;_ @_ "/>
    <numFmt numFmtId="164" formatCode="_(* #,##0_);_(* \(#,##0\);_(* &quot;-&quot;_);_(@_)"/>
    <numFmt numFmtId="165" formatCode="_ * #,##0_ ;_ * \-#,##0_ ;_ * &quot;-&quot;??_ ;_ @_ "/>
    <numFmt numFmtId="166" formatCode="[$-F800]dddd\,\ mmmm\ dd\,\ yyyy"/>
    <numFmt numFmtId="167" formatCode="0.00%;\(0.00%\);\-"/>
  </numFmts>
  <fonts count="35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name val="Trebuchet MS"/>
      <family val="2"/>
    </font>
    <font>
      <b/>
      <sz val="8"/>
      <name val="Trebuchet MS"/>
      <family val="2"/>
    </font>
    <font>
      <u/>
      <sz val="24"/>
      <color indexed="12"/>
      <name val="Century Gothic"/>
      <family val="2"/>
    </font>
    <font>
      <b/>
      <sz val="18"/>
      <color indexed="48"/>
      <name val="Arial"/>
      <family val="2"/>
    </font>
    <font>
      <sz val="8"/>
      <color indexed="9"/>
      <name val="Arial"/>
      <family val="2"/>
    </font>
    <font>
      <sz val="10"/>
      <name val="Arial"/>
      <family val="2"/>
    </font>
    <font>
      <sz val="8"/>
      <name val="Trebuchet MS"/>
      <family val="2"/>
    </font>
    <font>
      <sz val="10"/>
      <name val="Arial"/>
      <family val="2"/>
    </font>
    <font>
      <b/>
      <sz val="8"/>
      <color theme="1"/>
      <name val="Trebuchet MS"/>
      <family val="2"/>
    </font>
    <font>
      <sz val="18"/>
      <name val="Arial"/>
      <family val="2"/>
    </font>
    <font>
      <b/>
      <sz val="18"/>
      <color theme="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u/>
      <sz val="8"/>
      <color indexed="12"/>
      <name val="Arial"/>
      <family val="2"/>
    </font>
    <font>
      <sz val="26"/>
      <name val="Arial"/>
      <family val="2"/>
    </font>
    <font>
      <u/>
      <sz val="26"/>
      <color indexed="12"/>
      <name val="Arial"/>
      <family val="2"/>
    </font>
    <font>
      <sz val="26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color rgb="FFC00000"/>
      <name val="Arial"/>
      <family val="2"/>
    </font>
    <font>
      <sz val="10"/>
      <color rgb="FFC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rgb="FFC00000"/>
      <name val="Trebuchet MS"/>
      <family val="2"/>
    </font>
    <font>
      <b/>
      <sz val="10"/>
      <color rgb="FFC00000"/>
      <name val="Arial"/>
      <family val="2"/>
    </font>
    <font>
      <b/>
      <sz val="12"/>
      <color rgb="FFFFFFFF"/>
      <name val="Arial"/>
      <family val="2"/>
    </font>
    <font>
      <u/>
      <sz val="14"/>
      <color indexed="12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E7E7E7"/>
        <bgColor rgb="FF000000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/>
      <bottom style="thin">
        <color rgb="FF80808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3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rgb="FF808080"/>
      </top>
      <bottom style="thin">
        <color rgb="FF80808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rgb="FF808080"/>
      </right>
      <top style="thin">
        <color rgb="FF80808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43" fontId="11" fillId="0" borderId="0" applyFont="0" applyFill="0" applyBorder="0" applyAlignment="0" applyProtection="0"/>
    <xf numFmtId="9" fontId="26" fillId="0" borderId="0" applyFont="0" applyFill="0" applyBorder="0" applyAlignment="0" applyProtection="0"/>
  </cellStyleXfs>
  <cellXfs count="183">
    <xf numFmtId="0" fontId="0" fillId="0" borderId="0" xfId="0"/>
    <xf numFmtId="0" fontId="2" fillId="0" borderId="0" xfId="0" applyFont="1"/>
    <xf numFmtId="0" fontId="2" fillId="0" borderId="0" xfId="0" applyFont="1" applyBorder="1"/>
    <xf numFmtId="38" fontId="0" fillId="0" borderId="0" xfId="0" applyNumberFormat="1"/>
    <xf numFmtId="0" fontId="0" fillId="0" borderId="0" xfId="0" applyAlignment="1">
      <alignment horizontal="left"/>
    </xf>
    <xf numFmtId="0" fontId="6" fillId="0" borderId="0" xfId="1" applyFont="1" applyAlignment="1" applyProtection="1">
      <alignment horizontal="left"/>
    </xf>
    <xf numFmtId="0" fontId="9" fillId="0" borderId="0" xfId="0" applyFont="1"/>
    <xf numFmtId="38" fontId="0" fillId="0" borderId="0" xfId="0" applyNumberFormat="1" applyFill="1"/>
    <xf numFmtId="0" fontId="0" fillId="0" borderId="0" xfId="0" applyFill="1"/>
    <xf numFmtId="0" fontId="2" fillId="0" borderId="0" xfId="0" applyFont="1" applyFill="1"/>
    <xf numFmtId="0" fontId="4" fillId="2" borderId="3" xfId="0" applyFont="1" applyFill="1" applyBorder="1"/>
    <xf numFmtId="38" fontId="10" fillId="3" borderId="4" xfId="0" applyNumberFormat="1" applyFont="1" applyFill="1" applyBorder="1"/>
    <xf numFmtId="0" fontId="4" fillId="2" borderId="3" xfId="0" applyFont="1" applyFill="1" applyBorder="1" applyAlignment="1">
      <alignment wrapText="1"/>
    </xf>
    <xf numFmtId="0" fontId="0" fillId="0" borderId="0" xfId="0" applyAlignment="1">
      <alignment wrapText="1"/>
    </xf>
    <xf numFmtId="0" fontId="3" fillId="0" borderId="2" xfId="1" applyFill="1" applyBorder="1" applyAlignment="1" applyProtection="1">
      <alignment vertical="center" wrapText="1"/>
    </xf>
    <xf numFmtId="0" fontId="3" fillId="0" borderId="0" xfId="1" applyFill="1" applyBorder="1" applyAlignment="1" applyProtection="1">
      <alignment vertical="center" wrapText="1"/>
    </xf>
    <xf numFmtId="0" fontId="0" fillId="0" borderId="0" xfId="0" applyFill="1" applyAlignment="1">
      <alignment horizontal="left"/>
    </xf>
    <xf numFmtId="0" fontId="7" fillId="0" borderId="0" xfId="0" applyFont="1" applyFill="1" applyAlignment="1">
      <alignment horizontal="left"/>
    </xf>
    <xf numFmtId="38" fontId="1" fillId="0" borderId="0" xfId="0" applyNumberFormat="1" applyFont="1" applyFill="1"/>
    <xf numFmtId="0" fontId="1" fillId="0" borderId="0" xfId="0" applyFont="1" applyFill="1"/>
    <xf numFmtId="0" fontId="15" fillId="0" borderId="0" xfId="0" applyFont="1"/>
    <xf numFmtId="0" fontId="16" fillId="0" borderId="0" xfId="0" applyFont="1" applyAlignment="1">
      <alignment horizontal="left"/>
    </xf>
    <xf numFmtId="0" fontId="5" fillId="2" borderId="3" xfId="0" applyFont="1" applyFill="1" applyBorder="1"/>
    <xf numFmtId="0" fontId="17" fillId="0" borderId="0" xfId="0" applyFont="1"/>
    <xf numFmtId="0" fontId="0" fillId="0" borderId="0" xfId="0" applyFill="1" applyBorder="1" applyAlignment="1">
      <alignment horizontal="left"/>
    </xf>
    <xf numFmtId="166" fontId="14" fillId="5" borderId="7" xfId="0" applyNumberFormat="1" applyFont="1" applyFill="1" applyBorder="1" applyAlignment="1">
      <alignment horizontal="left" vertical="center"/>
    </xf>
    <xf numFmtId="166" fontId="14" fillId="5" borderId="8" xfId="0" applyNumberFormat="1" applyFont="1" applyFill="1" applyBorder="1" applyAlignment="1">
      <alignment horizontal="left" vertical="center"/>
    </xf>
    <xf numFmtId="166" fontId="14" fillId="5" borderId="9" xfId="0" applyNumberFormat="1" applyFont="1" applyFill="1" applyBorder="1" applyAlignment="1">
      <alignment horizontal="left" vertical="center"/>
    </xf>
    <xf numFmtId="0" fontId="17" fillId="0" borderId="0" xfId="0" applyFont="1" applyBorder="1"/>
    <xf numFmtId="0" fontId="3" fillId="0" borderId="0" xfId="1" applyFont="1" applyAlignment="1" applyProtection="1">
      <alignment horizontal="left"/>
    </xf>
    <xf numFmtId="0" fontId="3" fillId="0" borderId="0" xfId="1" applyAlignment="1" applyProtection="1">
      <alignment horizontal="left"/>
    </xf>
    <xf numFmtId="0" fontId="19" fillId="0" borderId="0" xfId="1" applyFont="1" applyFill="1" applyBorder="1" applyAlignment="1" applyProtection="1">
      <alignment horizontal="left" vertical="top"/>
    </xf>
    <xf numFmtId="0" fontId="19" fillId="0" borderId="0" xfId="1" applyFont="1" applyAlignment="1" applyProtection="1">
      <alignment horizontal="left" vertical="top"/>
    </xf>
    <xf numFmtId="0" fontId="19" fillId="0" borderId="0" xfId="1" applyFont="1" applyAlignment="1" applyProtection="1">
      <alignment horizontal="left"/>
    </xf>
    <xf numFmtId="0" fontId="16" fillId="0" borderId="0" xfId="0" applyFont="1" applyFill="1" applyAlignment="1">
      <alignment horizontal="left"/>
    </xf>
    <xf numFmtId="0" fontId="16" fillId="0" borderId="0" xfId="0" applyFont="1" applyFill="1" applyBorder="1" applyAlignment="1">
      <alignment horizontal="left"/>
    </xf>
    <xf numFmtId="0" fontId="1" fillId="0" borderId="0" xfId="0" applyFont="1"/>
    <xf numFmtId="166" fontId="14" fillId="0" borderId="0" xfId="0" applyNumberFormat="1" applyFont="1" applyFill="1" applyBorder="1" applyAlignment="1">
      <alignment horizontal="left" vertical="center"/>
    </xf>
    <xf numFmtId="38" fontId="0" fillId="0" borderId="0" xfId="0" applyNumberFormat="1" applyAlignment="1">
      <alignment horizontal="left"/>
    </xf>
    <xf numFmtId="0" fontId="0" fillId="0" borderId="0" xfId="0" applyFill="1" applyBorder="1"/>
    <xf numFmtId="0" fontId="2" fillId="8" borderId="0" xfId="0" applyFont="1" applyFill="1"/>
    <xf numFmtId="0" fontId="5" fillId="2" borderId="5" xfId="0" applyFont="1" applyFill="1" applyBorder="1"/>
    <xf numFmtId="0" fontId="5" fillId="8" borderId="12" xfId="0" applyFont="1" applyFill="1" applyBorder="1"/>
    <xf numFmtId="0" fontId="5" fillId="2" borderId="12" xfId="0" applyFont="1" applyFill="1" applyBorder="1"/>
    <xf numFmtId="0" fontId="0" fillId="7" borderId="0" xfId="0" applyFill="1"/>
    <xf numFmtId="0" fontId="1" fillId="8" borderId="0" xfId="0" applyFont="1" applyFill="1"/>
    <xf numFmtId="0" fontId="0" fillId="8" borderId="0" xfId="0" applyFill="1"/>
    <xf numFmtId="38" fontId="1" fillId="8" borderId="0" xfId="0" applyNumberFormat="1" applyFont="1" applyFill="1"/>
    <xf numFmtId="165" fontId="19" fillId="0" borderId="0" xfId="2" applyNumberFormat="1" applyFont="1" applyAlignment="1" applyProtection="1">
      <alignment horizontal="left" vertical="top"/>
    </xf>
    <xf numFmtId="165" fontId="2" fillId="0" borderId="0" xfId="2" applyNumberFormat="1" applyFont="1"/>
    <xf numFmtId="165" fontId="0" fillId="0" borderId="0" xfId="2" applyNumberFormat="1" applyFont="1" applyFill="1"/>
    <xf numFmtId="43" fontId="19" fillId="0" borderId="0" xfId="2" applyNumberFormat="1" applyFont="1" applyAlignment="1" applyProtection="1">
      <alignment horizontal="left" vertical="top"/>
    </xf>
    <xf numFmtId="43" fontId="2" fillId="0" borderId="0" xfId="2" applyNumberFormat="1" applyFont="1" applyFill="1" applyAlignment="1">
      <alignment horizontal="left" vertical="top"/>
    </xf>
    <xf numFmtId="43" fontId="2" fillId="0" borderId="0" xfId="2" applyNumberFormat="1" applyFont="1"/>
    <xf numFmtId="43" fontId="2" fillId="0" borderId="0" xfId="2" applyNumberFormat="1" applyFont="1" applyFill="1"/>
    <xf numFmtId="43" fontId="0" fillId="0" borderId="0" xfId="2" applyNumberFormat="1" applyFont="1" applyFill="1"/>
    <xf numFmtId="43" fontId="0" fillId="0" borderId="0" xfId="2" applyNumberFormat="1" applyFont="1"/>
    <xf numFmtId="43" fontId="5" fillId="2" borderId="6" xfId="2" applyNumberFormat="1" applyFont="1" applyFill="1" applyBorder="1"/>
    <xf numFmtId="43" fontId="17" fillId="0" borderId="0" xfId="2" applyNumberFormat="1" applyFont="1"/>
    <xf numFmtId="43" fontId="23" fillId="0" borderId="0" xfId="2" applyNumberFormat="1" applyFont="1"/>
    <xf numFmtId="43" fontId="5" fillId="10" borderId="13" xfId="2" applyNumberFormat="1" applyFont="1" applyFill="1" applyBorder="1"/>
    <xf numFmtId="165" fontId="2" fillId="0" borderId="0" xfId="2" applyNumberFormat="1" applyFont="1" applyAlignment="1">
      <alignment horizontal="left" vertical="top"/>
    </xf>
    <xf numFmtId="165" fontId="8" fillId="0" borderId="0" xfId="2" applyNumberFormat="1" applyFont="1"/>
    <xf numFmtId="165" fontId="1" fillId="0" borderId="0" xfId="2" applyNumberFormat="1" applyFont="1" applyFill="1"/>
    <xf numFmtId="165" fontId="12" fillId="2" borderId="1" xfId="2" applyNumberFormat="1" applyFont="1" applyFill="1" applyBorder="1"/>
    <xf numFmtId="165" fontId="0" fillId="8" borderId="0" xfId="2" applyNumberFormat="1" applyFont="1" applyFill="1" applyBorder="1"/>
    <xf numFmtId="38" fontId="5" fillId="4" borderId="0" xfId="0" applyNumberFormat="1" applyFont="1" applyFill="1" applyBorder="1"/>
    <xf numFmtId="38" fontId="5" fillId="4" borderId="7" xfId="0" applyNumberFormat="1" applyFont="1" applyFill="1" applyBorder="1"/>
    <xf numFmtId="0" fontId="5" fillId="2" borderId="10" xfId="0" applyFont="1" applyFill="1" applyBorder="1"/>
    <xf numFmtId="0" fontId="16" fillId="8" borderId="12" xfId="0" applyFont="1" applyFill="1" applyBorder="1"/>
    <xf numFmtId="0" fontId="16" fillId="0" borderId="0" xfId="0" applyFont="1"/>
    <xf numFmtId="0" fontId="16" fillId="0" borderId="0" xfId="0" applyFont="1" applyFill="1"/>
    <xf numFmtId="16" fontId="0" fillId="0" borderId="0" xfId="0" applyNumberFormat="1"/>
    <xf numFmtId="14" fontId="0" fillId="0" borderId="0" xfId="0" applyNumberFormat="1"/>
    <xf numFmtId="14" fontId="19" fillId="0" borderId="0" xfId="1" applyNumberFormat="1" applyFont="1" applyAlignment="1" applyProtection="1">
      <alignment horizontal="left"/>
    </xf>
    <xf numFmtId="14" fontId="0" fillId="0" borderId="0" xfId="0" applyNumberFormat="1" applyFill="1" applyBorder="1"/>
    <xf numFmtId="14" fontId="1" fillId="8" borderId="0" xfId="0" applyNumberFormat="1" applyFont="1" applyFill="1"/>
    <xf numFmtId="14" fontId="0" fillId="8" borderId="0" xfId="0" applyNumberFormat="1" applyFill="1"/>
    <xf numFmtId="0" fontId="5" fillId="0" borderId="12" xfId="0" applyFont="1" applyFill="1" applyBorder="1"/>
    <xf numFmtId="0" fontId="28" fillId="0" borderId="0" xfId="0" applyFont="1"/>
    <xf numFmtId="0" fontId="31" fillId="2" borderId="12" xfId="0" applyFont="1" applyFill="1" applyBorder="1"/>
    <xf numFmtId="0" fontId="27" fillId="0" borderId="0" xfId="0" applyFont="1"/>
    <xf numFmtId="0" fontId="1" fillId="0" borderId="0" xfId="0" applyFont="1" applyAlignment="1">
      <alignment horizontal="left"/>
    </xf>
    <xf numFmtId="0" fontId="31" fillId="2" borderId="5" xfId="0" applyFont="1" applyFill="1" applyBorder="1"/>
    <xf numFmtId="0" fontId="5" fillId="2" borderId="15" xfId="0" applyFont="1" applyFill="1" applyBorder="1"/>
    <xf numFmtId="0" fontId="2" fillId="8" borderId="0" xfId="0" applyFont="1" applyFill="1" applyBorder="1"/>
    <xf numFmtId="0" fontId="17" fillId="8" borderId="0" xfId="0" applyFont="1" applyFill="1" applyBorder="1"/>
    <xf numFmtId="0" fontId="17" fillId="8" borderId="0" xfId="0" applyFont="1" applyFill="1"/>
    <xf numFmtId="0" fontId="24" fillId="8" borderId="0" xfId="0" applyFont="1" applyFill="1"/>
    <xf numFmtId="38" fontId="1" fillId="8" borderId="0" xfId="0" applyNumberFormat="1" applyFont="1" applyFill="1" applyBorder="1"/>
    <xf numFmtId="0" fontId="28" fillId="0" borderId="0" xfId="0" applyFont="1" applyAlignment="1">
      <alignment horizontal="left"/>
    </xf>
    <xf numFmtId="0" fontId="32" fillId="0" borderId="0" xfId="0" applyFont="1" applyAlignment="1">
      <alignment horizontal="left"/>
    </xf>
    <xf numFmtId="0" fontId="19" fillId="0" borderId="0" xfId="1" applyFont="1" applyFill="1" applyBorder="1" applyAlignment="1" applyProtection="1">
      <alignment vertical="center"/>
    </xf>
    <xf numFmtId="0" fontId="19" fillId="0" borderId="0" xfId="1" applyFont="1" applyFill="1" applyBorder="1" applyAlignment="1" applyProtection="1">
      <alignment horizontal="left" vertical="center"/>
    </xf>
    <xf numFmtId="0" fontId="19" fillId="0" borderId="0" xfId="1" applyFont="1" applyAlignment="1" applyProtection="1">
      <alignment horizontal="left" vertical="center"/>
    </xf>
    <xf numFmtId="0" fontId="2" fillId="0" borderId="0" xfId="0" applyFont="1" applyFill="1" applyAlignment="1">
      <alignment vertical="center"/>
    </xf>
    <xf numFmtId="164" fontId="2" fillId="0" borderId="0" xfId="0" applyNumberFormat="1" applyFont="1"/>
    <xf numFmtId="164" fontId="1" fillId="0" borderId="0" xfId="0" applyNumberFormat="1" applyFont="1" applyFill="1"/>
    <xf numFmtId="164" fontId="0" fillId="0" borderId="0" xfId="0" applyNumberFormat="1" applyFill="1"/>
    <xf numFmtId="164" fontId="2" fillId="0" borderId="0" xfId="0" applyNumberFormat="1" applyFont="1" applyBorder="1"/>
    <xf numFmtId="164" fontId="17" fillId="0" borderId="0" xfId="0" applyNumberFormat="1" applyFont="1"/>
    <xf numFmtId="38" fontId="5" fillId="0" borderId="16" xfId="0" applyNumberFormat="1" applyFont="1" applyFill="1" applyBorder="1" applyProtection="1">
      <protection locked="0"/>
    </xf>
    <xf numFmtId="0" fontId="5" fillId="0" borderId="16" xfId="0" applyFont="1" applyFill="1" applyBorder="1" applyProtection="1">
      <protection locked="0"/>
    </xf>
    <xf numFmtId="0" fontId="31" fillId="11" borderId="16" xfId="0" applyFont="1" applyFill="1" applyBorder="1" applyProtection="1">
      <protection locked="0"/>
    </xf>
    <xf numFmtId="43" fontId="5" fillId="4" borderId="10" xfId="2" applyNumberFormat="1" applyFont="1" applyFill="1" applyBorder="1" applyProtection="1">
      <protection locked="0"/>
    </xf>
    <xf numFmtId="43" fontId="5" fillId="4" borderId="5" xfId="2" applyNumberFormat="1" applyFont="1" applyFill="1" applyBorder="1" applyProtection="1">
      <protection locked="0"/>
    </xf>
    <xf numFmtId="0" fontId="31" fillId="4" borderId="12" xfId="0" applyNumberFormat="1" applyFont="1" applyFill="1" applyBorder="1" applyProtection="1">
      <protection locked="0"/>
    </xf>
    <xf numFmtId="38" fontId="5" fillId="0" borderId="12" xfId="0" applyNumberFormat="1" applyFont="1" applyFill="1" applyBorder="1" applyAlignment="1" applyProtection="1">
      <alignment horizontal="left"/>
      <protection locked="0"/>
    </xf>
    <xf numFmtId="14" fontId="5" fillId="0" borderId="12" xfId="0" applyNumberFormat="1" applyFont="1" applyFill="1" applyBorder="1" applyAlignment="1" applyProtection="1">
      <alignment horizontal="left"/>
      <protection locked="0"/>
    </xf>
    <xf numFmtId="38" fontId="13" fillId="0" borderId="7" xfId="0" applyNumberFormat="1" applyFont="1" applyFill="1" applyBorder="1" applyAlignment="1">
      <alignment vertical="center"/>
    </xf>
    <xf numFmtId="38" fontId="13" fillId="0" borderId="8" xfId="0" applyNumberFormat="1" applyFont="1" applyFill="1" applyBorder="1" applyAlignment="1">
      <alignment vertical="center"/>
    </xf>
    <xf numFmtId="166" fontId="14" fillId="5" borderId="7" xfId="0" applyNumberFormat="1" applyFont="1" applyFill="1" applyBorder="1" applyAlignment="1">
      <alignment vertical="center"/>
    </xf>
    <xf numFmtId="0" fontId="0" fillId="5" borderId="8" xfId="0" applyFill="1" applyBorder="1" applyAlignment="1"/>
    <xf numFmtId="38" fontId="13" fillId="6" borderId="7" xfId="0" applyNumberFormat="1" applyFont="1" applyFill="1" applyBorder="1" applyAlignment="1">
      <alignment vertical="center"/>
    </xf>
    <xf numFmtId="38" fontId="13" fillId="6" borderId="8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38" fontId="1" fillId="0" borderId="0" xfId="0" applyNumberFormat="1" applyFont="1" applyFill="1" applyBorder="1"/>
    <xf numFmtId="0" fontId="5" fillId="8" borderId="6" xfId="0" applyFont="1" applyFill="1" applyBorder="1"/>
    <xf numFmtId="43" fontId="5" fillId="9" borderId="5" xfId="2" applyNumberFormat="1" applyFont="1" applyFill="1" applyBorder="1" applyProtection="1">
      <protection locked="0"/>
    </xf>
    <xf numFmtId="38" fontId="0" fillId="0" borderId="9" xfId="0" applyNumberFormat="1" applyFill="1" applyBorder="1"/>
    <xf numFmtId="0" fontId="19" fillId="0" borderId="0" xfId="1" applyFont="1" applyFill="1" applyBorder="1" applyAlignment="1" applyProtection="1">
      <alignment vertical="center" wrapText="1"/>
    </xf>
    <xf numFmtId="38" fontId="5" fillId="8" borderId="12" xfId="0" applyNumberFormat="1" applyFont="1" applyFill="1" applyBorder="1"/>
    <xf numFmtId="0" fontId="4" fillId="9" borderId="17" xfId="0" applyNumberFormat="1" applyFont="1" applyFill="1" applyBorder="1" applyProtection="1"/>
    <xf numFmtId="0" fontId="5" fillId="9" borderId="12" xfId="0" applyNumberFormat="1" applyFont="1" applyFill="1" applyBorder="1" applyProtection="1"/>
    <xf numFmtId="0" fontId="5" fillId="9" borderId="18" xfId="0" applyNumberFormat="1" applyFont="1" applyFill="1" applyBorder="1" applyProtection="1">
      <protection locked="0"/>
    </xf>
    <xf numFmtId="0" fontId="5" fillId="9" borderId="16" xfId="0" applyNumberFormat="1" applyFont="1" applyFill="1" applyBorder="1" applyProtection="1">
      <protection locked="0"/>
    </xf>
    <xf numFmtId="0" fontId="5" fillId="9" borderId="19" xfId="0" applyNumberFormat="1" applyFont="1" applyFill="1" applyBorder="1" applyProtection="1">
      <protection locked="0"/>
    </xf>
    <xf numFmtId="0" fontId="2" fillId="0" borderId="0" xfId="0" applyFont="1" applyProtection="1">
      <protection hidden="1"/>
    </xf>
    <xf numFmtId="164" fontId="2" fillId="0" borderId="0" xfId="2" applyNumberFormat="1" applyFont="1" applyProtection="1">
      <protection hidden="1"/>
    </xf>
    <xf numFmtId="164" fontId="8" fillId="0" borderId="0" xfId="2" applyNumberFormat="1" applyFont="1" applyProtection="1">
      <protection hidden="1"/>
    </xf>
    <xf numFmtId="0" fontId="17" fillId="0" borderId="0" xfId="0" applyFont="1" applyProtection="1">
      <protection hidden="1"/>
    </xf>
    <xf numFmtId="164" fontId="17" fillId="0" borderId="11" xfId="2" applyNumberFormat="1" applyFont="1" applyBorder="1" applyProtection="1">
      <protection hidden="1"/>
    </xf>
    <xf numFmtId="164" fontId="2" fillId="0" borderId="11" xfId="2" applyNumberFormat="1" applyFont="1" applyBorder="1" applyProtection="1">
      <protection hidden="1"/>
    </xf>
    <xf numFmtId="164" fontId="17" fillId="0" borderId="14" xfId="2" applyNumberFormat="1" applyFont="1" applyBorder="1" applyProtection="1">
      <protection hidden="1"/>
    </xf>
    <xf numFmtId="165" fontId="2" fillId="0" borderId="0" xfId="2" applyNumberFormat="1" applyFont="1" applyProtection="1">
      <protection hidden="1"/>
    </xf>
    <xf numFmtId="165" fontId="8" fillId="0" borderId="0" xfId="2" applyNumberFormat="1" applyFont="1" applyProtection="1">
      <protection hidden="1"/>
    </xf>
    <xf numFmtId="165" fontId="33" fillId="0" borderId="0" xfId="2" applyNumberFormat="1" applyFont="1" applyAlignment="1" applyProtection="1">
      <alignment horizontal="center"/>
      <protection hidden="1"/>
    </xf>
    <xf numFmtId="38" fontId="1" fillId="0" borderId="7" xfId="0" applyNumberFormat="1" applyFont="1" applyFill="1" applyBorder="1" applyAlignment="1">
      <alignment horizontal="left" vertical="center"/>
    </xf>
    <xf numFmtId="164" fontId="17" fillId="8" borderId="0" xfId="0" applyNumberFormat="1" applyFont="1" applyFill="1" applyBorder="1"/>
    <xf numFmtId="164" fontId="17" fillId="8" borderId="0" xfId="0" applyNumberFormat="1" applyFont="1" applyFill="1"/>
    <xf numFmtId="164" fontId="17" fillId="8" borderId="0" xfId="2" applyNumberFormat="1" applyFont="1" applyFill="1"/>
    <xf numFmtId="0" fontId="2" fillId="0" borderId="0" xfId="0" applyFont="1" applyFill="1" applyBorder="1"/>
    <xf numFmtId="165" fontId="1" fillId="0" borderId="12" xfId="2" applyNumberFormat="1" applyFont="1" applyFill="1" applyBorder="1" applyProtection="1">
      <protection locked="0"/>
    </xf>
    <xf numFmtId="9" fontId="1" fillId="0" borderId="12" xfId="3" applyFont="1" applyBorder="1" applyAlignment="1" applyProtection="1">
      <alignment horizontal="left"/>
      <protection locked="0"/>
    </xf>
    <xf numFmtId="165" fontId="0" fillId="0" borderId="0" xfId="2" applyNumberFormat="1" applyFont="1"/>
    <xf numFmtId="166" fontId="18" fillId="5" borderId="20" xfId="0" applyNumberFormat="1" applyFont="1" applyFill="1" applyBorder="1" applyAlignment="1" applyProtection="1">
      <alignment vertical="center"/>
      <protection hidden="1"/>
    </xf>
    <xf numFmtId="38" fontId="16" fillId="0" borderId="7" xfId="0" applyNumberFormat="1" applyFont="1" applyBorder="1" applyAlignment="1" applyProtection="1">
      <alignment horizontal="left" vertical="center"/>
      <protection hidden="1"/>
    </xf>
    <xf numFmtId="0" fontId="1" fillId="0" borderId="7" xfId="0" applyFont="1" applyFill="1" applyBorder="1"/>
    <xf numFmtId="165" fontId="1" fillId="0" borderId="9" xfId="2" applyNumberFormat="1" applyFont="1" applyFill="1" applyBorder="1"/>
    <xf numFmtId="0" fontId="16" fillId="8" borderId="0" xfId="0" applyFont="1" applyFill="1"/>
    <xf numFmtId="14" fontId="16" fillId="8" borderId="0" xfId="0" applyNumberFormat="1" applyFont="1" applyFill="1"/>
    <xf numFmtId="0" fontId="28" fillId="8" borderId="12" xfId="0" applyFont="1" applyFill="1" applyBorder="1"/>
    <xf numFmtId="38" fontId="16" fillId="0" borderId="12" xfId="0" applyNumberFormat="1" applyFont="1" applyBorder="1" applyAlignment="1" applyProtection="1">
      <alignment horizontal="left" vertical="center"/>
      <protection hidden="1"/>
    </xf>
    <xf numFmtId="38" fontId="1" fillId="0" borderId="12" xfId="0" applyNumberFormat="1" applyFont="1" applyFill="1" applyBorder="1" applyAlignment="1" applyProtection="1">
      <alignment horizontal="left" vertical="center"/>
      <protection hidden="1"/>
    </xf>
    <xf numFmtId="167" fontId="2" fillId="0" borderId="0" xfId="3" applyNumberFormat="1" applyFont="1" applyProtection="1">
      <protection hidden="1"/>
    </xf>
    <xf numFmtId="38" fontId="13" fillId="0" borderId="7" xfId="0" applyNumberFormat="1" applyFont="1" applyBorder="1" applyAlignment="1">
      <alignment vertical="center"/>
    </xf>
    <xf numFmtId="38" fontId="13" fillId="0" borderId="8" xfId="0" applyNumberFormat="1" applyFont="1" applyBorder="1" applyAlignment="1">
      <alignment vertical="center"/>
    </xf>
    <xf numFmtId="38" fontId="13" fillId="0" borderId="9" xfId="0" applyNumberFormat="1" applyFont="1" applyBorder="1" applyAlignment="1">
      <alignment vertical="center"/>
    </xf>
    <xf numFmtId="38" fontId="13" fillId="0" borderId="9" xfId="0" applyNumberFormat="1" applyFont="1" applyFill="1" applyBorder="1" applyAlignment="1">
      <alignment vertical="center"/>
    </xf>
    <xf numFmtId="38" fontId="0" fillId="0" borderId="21" xfId="0" applyNumberFormat="1" applyFill="1" applyBorder="1"/>
    <xf numFmtId="38" fontId="13" fillId="6" borderId="20" xfId="0" applyNumberFormat="1" applyFont="1" applyFill="1" applyBorder="1" applyAlignment="1">
      <alignment vertical="center"/>
    </xf>
    <xf numFmtId="0" fontId="22" fillId="0" borderId="0" xfId="1" applyFont="1" applyAlignment="1" applyProtection="1">
      <alignment horizontal="center"/>
    </xf>
    <xf numFmtId="0" fontId="21" fillId="0" borderId="0" xfId="1" applyFont="1" applyAlignment="1" applyProtection="1">
      <alignment horizontal="center"/>
    </xf>
    <xf numFmtId="0" fontId="20" fillId="0" borderId="0" xfId="0" applyFont="1" applyAlignment="1">
      <alignment horizontal="center"/>
    </xf>
    <xf numFmtId="0" fontId="34" fillId="0" borderId="0" xfId="1" applyFont="1" applyAlignment="1" applyProtection="1">
      <alignment horizontal="center"/>
    </xf>
    <xf numFmtId="0" fontId="20" fillId="0" borderId="0" xfId="0" applyFont="1" applyFill="1" applyBorder="1" applyAlignment="1">
      <alignment horizontal="center"/>
    </xf>
    <xf numFmtId="38" fontId="13" fillId="6" borderId="7" xfId="0" applyNumberFormat="1" applyFont="1" applyFill="1" applyBorder="1" applyAlignment="1">
      <alignment horizontal="left" vertical="center"/>
    </xf>
    <xf numFmtId="38" fontId="13" fillId="6" borderId="8" xfId="0" applyNumberFormat="1" applyFont="1" applyFill="1" applyBorder="1" applyAlignment="1">
      <alignment horizontal="left" vertical="center"/>
    </xf>
    <xf numFmtId="38" fontId="13" fillId="6" borderId="9" xfId="0" applyNumberFormat="1" applyFont="1" applyFill="1" applyBorder="1" applyAlignment="1">
      <alignment horizontal="left" vertical="center"/>
    </xf>
    <xf numFmtId="38" fontId="13" fillId="0" borderId="7" xfId="0" applyNumberFormat="1" applyFont="1" applyFill="1" applyBorder="1" applyAlignment="1">
      <alignment horizontal="left" vertical="center"/>
    </xf>
    <xf numFmtId="38" fontId="13" fillId="0" borderId="8" xfId="0" applyNumberFormat="1" applyFont="1" applyFill="1" applyBorder="1" applyAlignment="1">
      <alignment horizontal="left" vertical="center"/>
    </xf>
    <xf numFmtId="38" fontId="13" fillId="0" borderId="9" xfId="0" applyNumberFormat="1" applyFont="1" applyFill="1" applyBorder="1" applyAlignment="1">
      <alignment horizontal="left" vertical="center"/>
    </xf>
    <xf numFmtId="166" fontId="14" fillId="5" borderId="7" xfId="0" applyNumberFormat="1" applyFont="1" applyFill="1" applyBorder="1" applyAlignment="1">
      <alignment horizontal="center" vertical="center"/>
    </xf>
    <xf numFmtId="166" fontId="14" fillId="5" borderId="8" xfId="0" applyNumberFormat="1" applyFont="1" applyFill="1" applyBorder="1" applyAlignment="1">
      <alignment horizontal="center" vertical="center"/>
    </xf>
    <xf numFmtId="166" fontId="14" fillId="5" borderId="9" xfId="0" applyNumberFormat="1" applyFont="1" applyFill="1" applyBorder="1" applyAlignment="1">
      <alignment horizontal="center" vertical="center"/>
    </xf>
    <xf numFmtId="166" fontId="14" fillId="5" borderId="7" xfId="0" applyNumberFormat="1" applyFont="1" applyFill="1" applyBorder="1" applyAlignment="1">
      <alignment horizontal="left" vertical="center"/>
    </xf>
    <xf numFmtId="0" fontId="0" fillId="5" borderId="8" xfId="0" applyFill="1" applyBorder="1"/>
    <xf numFmtId="166" fontId="18" fillId="5" borderId="12" xfId="0" applyNumberFormat="1" applyFont="1" applyFill="1" applyBorder="1" applyAlignment="1" applyProtection="1">
      <alignment horizontal="left" vertical="center"/>
      <protection hidden="1"/>
    </xf>
    <xf numFmtId="165" fontId="0" fillId="0" borderId="12" xfId="2" applyNumberFormat="1" applyFont="1" applyFill="1" applyBorder="1" applyAlignment="1" applyProtection="1">
      <alignment horizontal="left"/>
      <protection locked="0"/>
    </xf>
    <xf numFmtId="38" fontId="1" fillId="0" borderId="7" xfId="0" applyNumberFormat="1" applyFont="1" applyFill="1" applyBorder="1" applyAlignment="1" applyProtection="1">
      <alignment horizontal="left" vertical="center"/>
      <protection hidden="1"/>
    </xf>
    <xf numFmtId="38" fontId="1" fillId="0" borderId="8" xfId="0" applyNumberFormat="1" applyFont="1" applyFill="1" applyBorder="1" applyAlignment="1" applyProtection="1">
      <alignment horizontal="left" vertical="center"/>
      <protection hidden="1"/>
    </xf>
    <xf numFmtId="38" fontId="1" fillId="0" borderId="9" xfId="0" applyNumberFormat="1" applyFont="1" applyFill="1" applyBorder="1" applyAlignment="1" applyProtection="1">
      <alignment horizontal="left" vertical="center"/>
      <protection hidden="1"/>
    </xf>
    <xf numFmtId="38" fontId="1" fillId="0" borderId="12" xfId="0" applyNumberFormat="1" applyFont="1" applyFill="1" applyBorder="1" applyAlignment="1" applyProtection="1">
      <alignment horizontal="left" vertical="center"/>
      <protection hidden="1"/>
    </xf>
  </cellXfs>
  <cellStyles count="4">
    <cellStyle name="Comma" xfId="2" builtinId="3"/>
    <cellStyle name="Hyperlink" xfId="1" builtinId="8"/>
    <cellStyle name="Normal" xfId="0" builtinId="0"/>
    <cellStyle name="Percent" xfId="3" builtinId="5"/>
  </cellStyles>
  <dxfs count="59">
    <dxf>
      <font>
        <color rgb="FFC00000"/>
      </font>
    </dxf>
    <dxf>
      <font>
        <color theme="0"/>
      </font>
    </dxf>
    <dxf>
      <fill>
        <patternFill patternType="none">
          <bgColor auto="1"/>
        </patternFill>
      </fill>
      <border>
        <vertical/>
        <horizontal/>
      </border>
    </dxf>
    <dxf>
      <font>
        <strike val="0"/>
        <color auto="1"/>
      </font>
      <fill>
        <patternFill patternType="none">
          <bgColor auto="1"/>
        </patternFill>
      </fill>
    </dxf>
    <dxf>
      <font>
        <color rgb="FFC00000"/>
      </font>
    </dxf>
    <dxf>
      <font>
        <color auto="1"/>
      </font>
      <fill>
        <patternFill>
          <bgColor rgb="FFCCFFCC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C00000"/>
      </font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rebuchet MS"/>
        <scheme val="none"/>
      </font>
      <numFmt numFmtId="35" formatCode="_ * #,##0.00_ ;_ * \-#,##0.00_ ;_ * &quot;-&quot;??_ ;_ @_ "/>
      <fill>
        <patternFill patternType="solid">
          <fgColor rgb="FF000000"/>
          <bgColor theme="9" tint="0.79998168889431442"/>
        </patternFill>
      </fill>
      <border diagonalUp="0" diagonalDown="0" outline="0">
        <left style="thin">
          <color indexed="23"/>
        </left>
        <right style="thin">
          <color indexed="23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rebuchet MS"/>
        <scheme val="none"/>
      </font>
      <numFmt numFmtId="35" formatCode="_ * #,##0.00_ ;_ * \-#,##0.00_ ;_ * &quot;-&quot;??_ ;_ @_ "/>
      <fill>
        <patternFill patternType="solid">
          <fgColor rgb="FF000000"/>
          <bgColor theme="9" tint="0.79998168889431442"/>
        </patternFill>
      </fill>
      <border diagonalUp="0" diagonalDown="0" outline="0">
        <left style="thin">
          <color indexed="23"/>
        </left>
        <right style="thin">
          <color indexed="23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rebuchet MS"/>
        <scheme val="none"/>
      </font>
      <numFmt numFmtId="35" formatCode="_ * #,##0.00_ ;_ * \-#,##0.00_ ;_ * &quot;-&quot;??_ ;_ @_ "/>
      <fill>
        <patternFill patternType="solid">
          <fgColor rgb="FF000000"/>
          <bgColor rgb="FFE7E7E7"/>
        </patternFill>
      </fill>
      <border diagonalUp="0" diagonalDown="0" outline="0">
        <left style="thin">
          <color indexed="23"/>
        </left>
        <right style="thin">
          <color indexed="23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rebuchet MS"/>
        <scheme val="none"/>
      </font>
      <numFmt numFmtId="35" formatCode="_ * #,##0.00_ ;_ * \-#,##0.00_ ;_ * &quot;-&quot;??_ ;_ @_ "/>
      <fill>
        <patternFill patternType="solid">
          <fgColor rgb="FF000000"/>
          <bgColor rgb="FFE7E7E7"/>
        </patternFill>
      </fill>
      <border diagonalUp="0" diagonalDown="0">
        <left style="thin">
          <color indexed="23"/>
        </left>
        <right style="thin">
          <color indexed="23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rebuchet MS"/>
        <scheme val="none"/>
      </font>
      <numFmt numFmtId="35" formatCode="_ * #,##0.00_ ;_ * \-#,##0.00_ ;_ * &quot;-&quot;??_ ;_ @_ "/>
      <fill>
        <patternFill patternType="solid">
          <fgColor rgb="FF000000"/>
          <bgColor rgb="FFE7E7E7"/>
        </patternFill>
      </fill>
      <border diagonalUp="0" diagonalDown="0">
        <left style="thin">
          <color indexed="23"/>
        </left>
        <right style="thin">
          <color indexed="23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rebuchet MS"/>
        <scheme val="none"/>
      </font>
      <numFmt numFmtId="35" formatCode="_ * #,##0.00_ ;_ * \-#,##0.00_ ;_ * &quot;-&quot;??_ ;_ @_ "/>
      <fill>
        <patternFill patternType="solid">
          <fgColor rgb="FF000000"/>
          <bgColor rgb="FFE7E7E7"/>
        </patternFill>
      </fill>
      <border diagonalUp="0" diagonalDown="0">
        <left style="thin">
          <color indexed="23"/>
        </left>
        <right style="thin">
          <color indexed="23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rebuchet MS"/>
        <scheme val="none"/>
      </font>
      <numFmt numFmtId="35" formatCode="_ * #,##0.00_ ;_ * \-#,##0.00_ ;_ * &quot;-&quot;??_ ;_ @_ "/>
      <fill>
        <patternFill patternType="solid">
          <fgColor rgb="FF000000"/>
          <bgColor rgb="FFE7E7E7"/>
        </patternFill>
      </fill>
      <border diagonalUp="0" diagonalDown="0">
        <left style="thin">
          <color indexed="23"/>
        </left>
        <right style="thin">
          <color indexed="23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rebuchet MS"/>
        <scheme val="none"/>
      </font>
      <numFmt numFmtId="35" formatCode="_ * #,##0.00_ ;_ * \-#,##0.00_ ;_ * &quot;-&quot;??_ ;_ @_ "/>
      <fill>
        <patternFill patternType="solid">
          <fgColor rgb="FF000000"/>
          <bgColor rgb="FFE7E7E7"/>
        </patternFill>
      </fill>
      <border diagonalUp="0" diagonalDown="0">
        <left style="thin">
          <color indexed="23"/>
        </left>
        <right style="thin">
          <color indexed="23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rebuchet MS"/>
        <scheme val="none"/>
      </font>
      <numFmt numFmtId="35" formatCode="_ * #,##0.00_ ;_ * \-#,##0.00_ ;_ * &quot;-&quot;??_ ;_ @_ "/>
      <fill>
        <patternFill patternType="solid">
          <fgColor rgb="FF000000"/>
          <bgColor rgb="FFE7E7E7"/>
        </patternFill>
      </fill>
      <border diagonalUp="0" diagonalDown="0">
        <left style="thin">
          <color indexed="23"/>
        </left>
        <right style="thin">
          <color indexed="23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rebuchet MS"/>
        <scheme val="none"/>
      </font>
      <numFmt numFmtId="35" formatCode="_ * #,##0.00_ ;_ * \-#,##0.00_ ;_ * &quot;-&quot;??_ ;_ @_ "/>
      <fill>
        <patternFill patternType="solid">
          <fgColor rgb="FF000000"/>
          <bgColor rgb="FFE7E7E7"/>
        </patternFill>
      </fill>
      <border diagonalUp="0" diagonalDown="0">
        <left style="thin">
          <color indexed="23"/>
        </left>
        <right style="thin">
          <color indexed="23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rebuchet MS"/>
        <scheme val="none"/>
      </font>
      <numFmt numFmtId="35" formatCode="_ * #,##0.00_ ;_ * \-#,##0.00_ ;_ * &quot;-&quot;??_ ;_ @_ "/>
      <fill>
        <patternFill patternType="solid">
          <fgColor rgb="FF000000"/>
          <bgColor rgb="FFE7E7E7"/>
        </patternFill>
      </fill>
      <border diagonalUp="0" diagonalDown="0">
        <left style="thin">
          <color indexed="23"/>
        </left>
        <right style="thin">
          <color indexed="23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rebuchet MS"/>
        <scheme val="none"/>
      </font>
      <numFmt numFmtId="35" formatCode="_ * #,##0.00_ ;_ * \-#,##0.00_ ;_ * &quot;-&quot;??_ ;_ @_ "/>
      <fill>
        <patternFill patternType="solid">
          <fgColor rgb="FF000000"/>
          <bgColor rgb="FFE7E7E7"/>
        </patternFill>
      </fill>
      <border diagonalUp="0" diagonalDown="0">
        <left style="thin">
          <color indexed="23"/>
        </left>
        <right style="thin">
          <color indexed="23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rebuchet MS"/>
        <scheme val="none"/>
      </font>
      <numFmt numFmtId="35" formatCode="_ * #,##0.00_ ;_ * \-#,##0.00_ ;_ * &quot;-&quot;??_ ;_ @_ "/>
      <fill>
        <patternFill patternType="solid">
          <fgColor rgb="FF000000"/>
          <bgColor rgb="FFE7E7E7"/>
        </patternFill>
      </fill>
      <border diagonalUp="0" diagonalDown="0">
        <left style="thin">
          <color indexed="23"/>
        </left>
        <right style="thin">
          <color indexed="23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rebuchet MS"/>
        <scheme val="none"/>
      </font>
      <numFmt numFmtId="35" formatCode="_ * #,##0.00_ ;_ * \-#,##0.00_ ;_ * &quot;-&quot;??_ ;_ @_ "/>
      <fill>
        <patternFill patternType="solid">
          <fgColor rgb="FF000000"/>
          <bgColor rgb="FFE7E7E7"/>
        </patternFill>
      </fill>
      <border diagonalUp="0" diagonalDown="0">
        <left style="thin">
          <color indexed="23"/>
        </left>
        <right style="thin">
          <color indexed="23"/>
        </right>
        <top/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rebuchet MS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rebuchet MS"/>
        <scheme val="none"/>
      </font>
      <numFmt numFmtId="168" formatCode="#,##0_);[Red]\(#,##0\)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  <protection locked="0" hidden="0"/>
    </dxf>
    <dxf>
      <border outline="0">
        <top style="thin">
          <color rgb="FF808080"/>
        </top>
      </border>
    </dxf>
    <dxf>
      <border outline="0">
        <left style="thin">
          <color rgb="FF808080"/>
        </left>
        <right style="thin">
          <color rgb="FF808080"/>
        </right>
        <top style="thin">
          <color rgb="FF808080"/>
        </top>
        <bottom style="thin">
          <color rgb="FF80808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rebuchet MS"/>
        <scheme val="none"/>
      </font>
      <fill>
        <patternFill patternType="solid">
          <fgColor rgb="FF000000"/>
          <bgColor rgb="FFE7E7E7"/>
        </patternFill>
      </fill>
      <border diagonalUp="0" diagonalDown="0">
        <left style="thin">
          <color indexed="23"/>
        </left>
        <right style="thin">
          <color indexed="23"/>
        </right>
        <top/>
        <bottom/>
      </border>
      <protection locked="0" hidden="0"/>
    </dxf>
    <dxf>
      <border outline="0">
        <bottom style="thin">
          <color rgb="FF80808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rebuchet MS"/>
        <scheme val="none"/>
      </font>
      <fill>
        <patternFill patternType="solid">
          <fgColor indexed="64"/>
          <bgColor indexed="44"/>
        </patternFill>
      </fill>
      <border diagonalUp="0" diagonalDown="0" outline="0">
        <left style="thin">
          <color indexed="23"/>
        </left>
        <right style="thin">
          <color indexed="23"/>
        </right>
        <top/>
        <bottom/>
      </border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rebuchet MS"/>
        <scheme val="none"/>
      </font>
      <numFmt numFmtId="0" formatCode="General"/>
      <fill>
        <patternFill patternType="solid">
          <fgColor rgb="FF000000"/>
          <bgColor theme="9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rebuchet MS"/>
        <scheme val="none"/>
      </font>
      <numFmt numFmtId="0" formatCode="General"/>
      <fill>
        <patternFill patternType="solid">
          <fgColor rgb="FF000000"/>
          <bgColor theme="9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C00000"/>
        <name val="Trebuchet MS"/>
        <scheme val="none"/>
      </font>
      <numFmt numFmtId="0" formatCode="General"/>
      <fill>
        <patternFill patternType="solid">
          <fgColor indexed="64"/>
          <bgColor theme="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C00000"/>
        <name val="Trebuchet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rebuchet MS"/>
        <scheme val="none"/>
      </font>
      <numFmt numFmtId="168" formatCode="#,##0_);[Red]\(#,##0\)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  <protection locked="0" hidden="0"/>
    </dxf>
    <dxf>
      <border outline="0">
        <top style="thin">
          <color rgb="FF808080"/>
        </top>
      </border>
    </dxf>
    <dxf>
      <border outline="0">
        <left style="thin">
          <color rgb="FF808080"/>
        </left>
        <right style="thin">
          <color rgb="FF808080"/>
        </right>
        <top style="thin">
          <color rgb="FF808080"/>
        </top>
        <bottom style="thin">
          <color rgb="FF80808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rebuchet MS"/>
        <scheme val="none"/>
      </font>
      <fill>
        <patternFill patternType="solid">
          <fgColor rgb="FF000000"/>
          <bgColor rgb="FFE7E7E7"/>
        </patternFill>
      </fill>
      <border diagonalUp="0" diagonalDown="0">
        <left style="thin">
          <color rgb="FF808080"/>
        </left>
        <right style="thin">
          <color rgb="FF808080"/>
        </right>
        <top/>
        <bottom/>
      </border>
      <protection locked="0" hidden="0"/>
    </dxf>
    <dxf>
      <border outline="0">
        <bottom style="thin">
          <color rgb="FF80808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rebuchet MS"/>
        <scheme val="none"/>
      </font>
      <fill>
        <patternFill patternType="solid">
          <fgColor indexed="64"/>
          <bgColor indexed="44"/>
        </patternFill>
      </fill>
      <border diagonalUp="0" diagonalDown="0" outline="0">
        <left style="thin">
          <color indexed="23"/>
        </left>
        <right style="thin">
          <color indexed="23"/>
        </right>
        <top/>
        <bottom/>
      </border>
    </dxf>
    <dxf>
      <font>
        <color theme="5" tint="-0.24994659260841701"/>
      </font>
      <fill>
        <patternFill>
          <bgColor theme="5" tint="0.599963377788628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rebuchet MS"/>
        <scheme val="none"/>
      </font>
      <fill>
        <patternFill patternType="none">
          <fgColor indexed="64"/>
          <bgColor theme="9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rebuchet MS"/>
        <scheme val="none"/>
      </font>
      <numFmt numFmtId="0" formatCode="General"/>
      <fill>
        <patternFill patternType="solid">
          <fgColor rgb="FF000000"/>
          <bgColor theme="9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C00000"/>
        <name val="Trebuchet MS"/>
        <scheme val="none"/>
      </font>
      <numFmt numFmtId="0" formatCode="General"/>
      <fill>
        <patternFill patternType="solid">
          <fgColor rgb="FF000000"/>
          <bgColor rgb="FFE7E7E7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rebuchet MS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rebuchet MS"/>
        <scheme val="none"/>
      </font>
      <numFmt numFmtId="168" formatCode="#,##0_);[Red]\(#,##0\)"/>
      <fill>
        <patternFill patternType="solid">
          <fgColor indexed="64"/>
          <bgColor theme="9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rgb="FF808080"/>
        </top>
      </border>
    </dxf>
    <dxf>
      <border outline="0">
        <left style="thin">
          <color rgb="FF808080"/>
        </left>
        <right style="thin">
          <color rgb="FF808080"/>
        </right>
        <top style="thin">
          <color rgb="FF808080"/>
        </top>
        <bottom style="thin">
          <color rgb="FF80808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rebuchet MS"/>
        <scheme val="none"/>
      </font>
      <fill>
        <patternFill patternType="solid">
          <fgColor rgb="FF000000"/>
          <bgColor rgb="FFE7E7E7"/>
        </patternFill>
      </fill>
      <border diagonalUp="0" diagonalDown="0" outline="0">
        <left style="thin">
          <color rgb="FF808080"/>
        </left>
        <right style="thin">
          <color rgb="FF808080"/>
        </right>
        <top/>
        <bottom/>
      </border>
    </dxf>
    <dxf>
      <border outline="0">
        <bottom style="thin">
          <color rgb="FF80808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rebuchet MS"/>
        <scheme val="none"/>
      </font>
      <fill>
        <patternFill patternType="solid">
          <fgColor indexed="64"/>
          <bgColor indexed="44"/>
        </patternFill>
      </fill>
      <border diagonalUp="0" diagonalDown="0" outline="0">
        <left style="thin">
          <color indexed="23"/>
        </left>
        <right style="thin">
          <color indexed="23"/>
        </right>
        <top/>
        <bottom/>
      </border>
    </dxf>
    <dxf>
      <font>
        <b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rebuchet MS"/>
        <scheme val="none"/>
      </font>
      <numFmt numFmtId="6" formatCode="#,##0;[Red]\-#,##0"/>
      <fill>
        <patternFill patternType="solid">
          <fgColor rgb="FF000000"/>
          <bgColor rgb="FFE7E7E7"/>
        </patternFill>
      </fill>
      <border diagonalUp="0" diagonalDown="0" outline="0">
        <left/>
        <right style="thin">
          <color indexed="23"/>
        </right>
        <top/>
        <bottom style="thin">
          <color indexed="23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  <fill>
        <patternFill patternType="solid">
          <fgColor indexed="64"/>
          <bgColor indexed="44"/>
        </patternFill>
      </fill>
      <border diagonalUp="0" diagonalDown="0" outline="0">
        <left style="thin">
          <color indexed="23"/>
        </left>
        <right style="thin">
          <color indexed="23"/>
        </right>
        <top/>
        <bottom/>
      </border>
    </dxf>
    <dxf>
      <border outline="0">
        <bottom style="thin">
          <color indexed="2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rebuchet MS"/>
        <scheme val="none"/>
      </font>
      <fill>
        <patternFill patternType="solid">
          <fgColor indexed="64"/>
          <bgColor indexed="44"/>
        </patternFill>
      </fill>
      <border diagonalUp="0" diagonalDown="0" outline="0">
        <left style="thin">
          <color indexed="23"/>
        </left>
        <right style="thin">
          <color indexed="23"/>
        </right>
        <top/>
        <bottom/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336699"/>
      <rgbColor rgb="00FFFFFF"/>
      <rgbColor rgb="00BDD6E7"/>
      <rgbColor rgb="00E7E7E7"/>
      <rgbColor rgb="00CC99FF"/>
      <rgbColor rgb="0099AACC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CC"/>
      <color rgb="FFCCFFFF"/>
      <color rgb="FFFFFFFF"/>
      <color rgb="FFCCFF99"/>
      <color rgb="FFFFCCFF"/>
      <color rgb="FFFF99FF"/>
      <color rgb="FF10878A"/>
      <color rgb="FF00CC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6/relationships/vbaProject" Target="vbaProject.bin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Graph!$B$7</c:f>
              <c:strCache>
                <c:ptCount val="1"/>
                <c:pt idx="0">
                  <c:v>Revenue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strRef>
              <c:f>Graph!$C$6:$N$6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Graph!$C$7:$N$7</c:f>
              <c:numCache>
                <c:formatCode>_ * #,##0_ ;_ * \-#,##0_ ;_ * "-"??_ ;_ @_ 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Graph!$B$8</c:f>
              <c:strCache>
                <c:ptCount val="1"/>
                <c:pt idx="0">
                  <c:v>Gross profit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strRef>
              <c:f>Graph!$C$6:$N$6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Graph!$C$8:$N$8</c:f>
              <c:numCache>
                <c:formatCode>_ * #,##0_ ;_ * \-#,##0_ ;_ * "-"??_ ;_ @_ 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Graph!$B$9</c:f>
              <c:strCache>
                <c:ptCount val="1"/>
                <c:pt idx="0">
                  <c:v>Net profit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strRef>
              <c:f>Graph!$C$6:$N$6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Graph!$C$9:$N$9</c:f>
              <c:numCache>
                <c:formatCode>_ * #,##0_ ;_ * \-#,##0_ ;_ * "-"??_ ;_ @_ 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38240"/>
        <c:axId val="47748224"/>
      </c:lineChart>
      <c:catAx>
        <c:axId val="47738240"/>
        <c:scaling>
          <c:orientation val="minMax"/>
        </c:scaling>
        <c:delete val="0"/>
        <c:axPos val="b"/>
        <c:majorTickMark val="none"/>
        <c:minorTickMark val="none"/>
        <c:tickLblPos val="nextTo"/>
        <c:crossAx val="47748224"/>
        <c:crosses val="autoZero"/>
        <c:auto val="1"/>
        <c:lblAlgn val="ctr"/>
        <c:lblOffset val="100"/>
        <c:noMultiLvlLbl val="0"/>
      </c:catAx>
      <c:valAx>
        <c:axId val="47748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ZA"/>
                  <a:t>Amount in R</a:t>
                </a:r>
              </a:p>
            </c:rich>
          </c:tx>
          <c:layout/>
          <c:overlay val="0"/>
        </c:title>
        <c:numFmt formatCode="_ * #,##0_ ;_ * \-#,##0_ ;_ * &quot;-&quot;??_ ;_ @_ " sourceLinked="1"/>
        <c:majorTickMark val="none"/>
        <c:minorTickMark val="none"/>
        <c:tickLblPos val="nextTo"/>
        <c:crossAx val="4773824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107156</xdr:colOff>
      <xdr:row>1</xdr:row>
      <xdr:rowOff>166686</xdr:rowOff>
    </xdr:from>
    <xdr:to>
      <xdr:col>4</xdr:col>
      <xdr:colOff>154781</xdr:colOff>
      <xdr:row>7</xdr:row>
      <xdr:rowOff>128586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333374"/>
          <a:ext cx="2476500" cy="962025"/>
        </a:xfrm>
        <a:prstGeom prst="rect">
          <a:avLst/>
        </a:prstGeom>
      </xdr:spPr>
    </xdr:pic>
    <xdr:clientData/>
  </xdr:twoCellAnchor>
  <xdr:twoCellAnchor editAs="oneCell">
    <xdr:from>
      <xdr:col>8</xdr:col>
      <xdr:colOff>547688</xdr:colOff>
      <xdr:row>1</xdr:row>
      <xdr:rowOff>154782</xdr:rowOff>
    </xdr:from>
    <xdr:to>
      <xdr:col>10</xdr:col>
      <xdr:colOff>542926</xdr:colOff>
      <xdr:row>8</xdr:row>
      <xdr:rowOff>92870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2657" y="321470"/>
          <a:ext cx="1209675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566737</xdr:colOff>
      <xdr:row>22</xdr:row>
      <xdr:rowOff>157161</xdr:rowOff>
    </xdr:from>
    <xdr:to>
      <xdr:col>6</xdr:col>
      <xdr:colOff>155342</xdr:colOff>
      <xdr:row>25</xdr:row>
      <xdr:rowOff>31386</xdr:rowOff>
    </xdr:to>
    <xdr:pic>
      <xdr:nvPicPr>
        <xdr:cNvPr id="5" name="Picture 4" descr="aneohcompany_high res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85937" y="5329236"/>
          <a:ext cx="202700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40463</xdr:colOff>
      <xdr:row>19</xdr:row>
      <xdr:rowOff>16649</xdr:rowOff>
    </xdr:from>
    <xdr:to>
      <xdr:col>6</xdr:col>
      <xdr:colOff>206146</xdr:colOff>
      <xdr:row>23</xdr:row>
      <xdr:rowOff>88949</xdr:rowOff>
    </xdr:to>
    <xdr:pic>
      <xdr:nvPicPr>
        <xdr:cNvPr id="6" name="Picture 5" descr="logo grey and grey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463" y="4702949"/>
          <a:ext cx="3823283" cy="720000"/>
        </a:xfrm>
        <a:prstGeom prst="rect">
          <a:avLst/>
        </a:prstGeom>
      </xdr:spPr>
    </xdr:pic>
    <xdr:clientData/>
  </xdr:twoCellAnchor>
  <xdr:twoCellAnchor editAs="oneCell">
    <xdr:from>
      <xdr:col>8</xdr:col>
      <xdr:colOff>478595</xdr:colOff>
      <xdr:row>19</xdr:row>
      <xdr:rowOff>33300</xdr:rowOff>
    </xdr:from>
    <xdr:to>
      <xdr:col>10</xdr:col>
      <xdr:colOff>78805</xdr:colOff>
      <xdr:row>23</xdr:row>
      <xdr:rowOff>105600</xdr:rowOff>
    </xdr:to>
    <xdr:pic>
      <xdr:nvPicPr>
        <xdr:cNvPr id="7" name="Picture 6" descr="softworx logo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355395" y="4719600"/>
          <a:ext cx="819410" cy="72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1</xdr:row>
      <xdr:rowOff>19050</xdr:rowOff>
    </xdr:from>
    <xdr:to>
      <xdr:col>3</xdr:col>
      <xdr:colOff>504825</xdr:colOff>
      <xdr:row>2</xdr:row>
      <xdr:rowOff>28575</xdr:rowOff>
    </xdr:to>
    <xdr:sp macro="" textlink="">
      <xdr:nvSpPr>
        <xdr:cNvPr id="2" name="Rectangle 1">
          <a:hlinkClick xmlns:r="http://schemas.openxmlformats.org/officeDocument/2006/relationships" r:id="rId1"/>
        </xdr:cNvPr>
        <xdr:cNvSpPr/>
      </xdr:nvSpPr>
      <xdr:spPr>
        <a:xfrm>
          <a:off x="133350" y="19050"/>
          <a:ext cx="495300" cy="152400"/>
        </a:xfrm>
        <a:prstGeom prst="rect">
          <a:avLst/>
        </a:prstGeom>
        <a:noFill/>
        <a:ln w="3175"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ZA" sz="800">
              <a:solidFill>
                <a:srgbClr val="0070C0"/>
              </a:solidFill>
              <a:latin typeface="Arial" pitchFamily="34" charset="0"/>
              <a:cs typeface="Arial" pitchFamily="34" charset="0"/>
            </a:rPr>
            <a:t>Menu</a:t>
          </a:r>
          <a:endParaRPr lang="en-ZA" sz="800" baseline="0">
            <a:solidFill>
              <a:srgbClr val="0070C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238125</xdr:colOff>
          <xdr:row>2</xdr:row>
          <xdr:rowOff>95250</xdr:rowOff>
        </xdr:from>
        <xdr:to>
          <xdr:col>10</xdr:col>
          <xdr:colOff>619125</xdr:colOff>
          <xdr:row>5</xdr:row>
          <xdr:rowOff>0</xdr:rowOff>
        </xdr:to>
        <xdr:sp macro="" textlink="">
          <xdr:nvSpPr>
            <xdr:cNvPr id="12299" name="Button 11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ZA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Hide zero rows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28575</xdr:colOff>
          <xdr:row>2</xdr:row>
          <xdr:rowOff>95250</xdr:rowOff>
        </xdr:from>
        <xdr:to>
          <xdr:col>12</xdr:col>
          <xdr:colOff>409575</xdr:colOff>
          <xdr:row>5</xdr:row>
          <xdr:rowOff>0</xdr:rowOff>
        </xdr:to>
        <xdr:sp macro="" textlink="">
          <xdr:nvSpPr>
            <xdr:cNvPr id="12300" name="Button 12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ZA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Unhide zero rows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0</xdr:row>
      <xdr:rowOff>19050</xdr:rowOff>
    </xdr:from>
    <xdr:to>
      <xdr:col>1</xdr:col>
      <xdr:colOff>476249</xdr:colOff>
      <xdr:row>1</xdr:row>
      <xdr:rowOff>38100</xdr:rowOff>
    </xdr:to>
    <xdr:sp macro="" textlink="">
      <xdr:nvSpPr>
        <xdr:cNvPr id="3" name="Rectangle 2">
          <a:hlinkClick xmlns:r="http://schemas.openxmlformats.org/officeDocument/2006/relationships" r:id="rId1"/>
        </xdr:cNvPr>
        <xdr:cNvSpPr/>
      </xdr:nvSpPr>
      <xdr:spPr>
        <a:xfrm>
          <a:off x="133349" y="19050"/>
          <a:ext cx="466725" cy="180975"/>
        </a:xfrm>
        <a:prstGeom prst="rect">
          <a:avLst/>
        </a:prstGeom>
        <a:noFill/>
        <a:ln w="3175"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ZA" sz="800">
              <a:solidFill>
                <a:srgbClr val="0070C0"/>
              </a:solidFill>
              <a:latin typeface="Arial" pitchFamily="34" charset="0"/>
              <a:cs typeface="Arial" pitchFamily="34" charset="0"/>
            </a:rPr>
            <a:t>Menu</a:t>
          </a:r>
          <a:endParaRPr lang="en-ZA" sz="800" baseline="0">
            <a:solidFill>
              <a:srgbClr val="0070C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123823</xdr:colOff>
      <xdr:row>3</xdr:row>
      <xdr:rowOff>85726</xdr:rowOff>
    </xdr:from>
    <xdr:to>
      <xdr:col>13</xdr:col>
      <xdr:colOff>571500</xdr:colOff>
      <xdr:row>30</xdr:row>
      <xdr:rowOff>9525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7" name="Table7" displayName="Table7" ref="C6:D8" totalsRowShown="0" headerRowDxfId="58" dataDxfId="56" headerRowBorderDxfId="57" tableBorderDxfId="55">
  <autoFilter ref="C6:D8"/>
  <tableColumns count="2">
    <tableColumn id="1" name="Description" dataDxfId="54"/>
    <tableColumn id="2" name="Details" dataDxfId="53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6" name="MappingDatabase" displayName="MappingDatabase" ref="B6:F48" totalsRowShown="0" headerRowDxfId="52" dataDxfId="50" headerRowBorderDxfId="51" tableBorderDxfId="49" totalsRowBorderDxfId="48">
  <autoFilter ref="B6:F48"/>
  <tableColumns count="5">
    <tableColumn id="3" name="MapID&amp;Desc" dataDxfId="47"/>
    <tableColumn id="1" name="MapDescription" dataDxfId="46"/>
    <tableColumn id="18" name="MapAltDescription" dataDxfId="45"/>
    <tableColumn id="4" name="MapAltDesc&amp;ID" dataDxfId="44">
      <calculatedColumnFormula>MappingDatabase[[#This Row],[MapID]]&amp;" "&amp;MappingDatabase[[#This Row],[MapAltDescription]]</calculatedColumnFormula>
    </tableColumn>
    <tableColumn id="2" name="MapID" dataDxfId="43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" name="ChartofAccounts2" displayName="ChartofAccounts2" ref="B6:F506" totalsRowShown="0" headerRowDxfId="41" dataDxfId="39" headerRowBorderDxfId="40" tableBorderDxfId="38" totalsRowBorderDxfId="37">
  <autoFilter ref="B6:F506"/>
  <tableColumns count="5">
    <tableColumn id="1" name="AccountNumber" dataDxfId="36"/>
    <tableColumn id="15" name="AccountDescription" dataDxfId="35"/>
    <tableColumn id="18" name="Map to" dataDxfId="34"/>
    <tableColumn id="3" name="MapNumber" dataDxfId="33" dataCellStyle="Comma">
      <calculatedColumnFormula>LEFT(ChartofAccounts2[[#This Row],[Map to]],6)</calculatedColumnFormula>
    </tableColumn>
    <tableColumn id="2" name="ChangedMapDescription" dataDxfId="32">
      <calculatedColumnFormula>IF(ISNA(VLOOKUP(ChartofAccounts2[[#This Row],[MapNumber]],MappingDatabase[#All],4,FALSE)),"",VLOOKUP(ChartofAccounts2[[#This Row],[MapNumber]],MappingDatabase[#All],4,FALSE))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4" name="ChartofAccounts" displayName="ChartofAccounts" ref="B6:Q506" totalsRowShown="0" headerRowDxfId="29" dataDxfId="27" headerRowBorderDxfId="28" tableBorderDxfId="26" totalsRowBorderDxfId="25">
  <autoFilter ref="B6:Q506"/>
  <tableColumns count="16">
    <tableColumn id="2" name="AccountNumber" dataDxfId="24"/>
    <tableColumn id="1" name="AccountDescription" dataDxfId="23"/>
    <tableColumn id="3" name="Month 1" dataDxfId="22" dataCellStyle="Comma"/>
    <tableColumn id="4" name="Month 2" dataDxfId="21" dataCellStyle="Comma">
      <calculatedColumnFormula>ChartofAccounts[[#This Row],[Month 1]]*1.3</calculatedColumnFormula>
    </tableColumn>
    <tableColumn id="5" name="Month 3" dataDxfId="20" dataCellStyle="Comma">
      <calculatedColumnFormula>ChartofAccounts[[#This Row],[Month 2]]*0.9</calculatedColumnFormula>
    </tableColumn>
    <tableColumn id="6" name="Month 4" dataDxfId="19" dataCellStyle="Comma"/>
    <tableColumn id="7" name="Month 5" dataDxfId="18" dataCellStyle="Comma"/>
    <tableColumn id="8" name="Month 6" dataDxfId="17" dataCellStyle="Comma"/>
    <tableColumn id="9" name="Month 7" dataDxfId="16" dataCellStyle="Comma"/>
    <tableColumn id="10" name="Month 8" dataDxfId="15" dataCellStyle="Comma"/>
    <tableColumn id="11" name="Month 9" dataDxfId="14" dataCellStyle="Comma"/>
    <tableColumn id="12" name="Month 10" dataDxfId="13" dataCellStyle="Comma"/>
    <tableColumn id="13" name="Month 11" dataDxfId="12" dataCellStyle="Comma"/>
    <tableColumn id="14" name="Month 12" dataDxfId="11" dataCellStyle="Comma"/>
    <tableColumn id="17" name="MapNumber" dataDxfId="10" dataCellStyle="Comma">
      <calculatedColumnFormula>VLOOKUP(ChartofAccounts[[#This Row],[AccountNumber]],ChartofAccounts2[#All],4,FALSE)</calculatedColumnFormula>
    </tableColumn>
    <tableColumn id="15" name="Mapped" dataDxfId="9" dataCellStyle="Comma">
      <calculatedColumnFormula>IF(ISNA(VLOOKUP(ChartofAccounts[[#This Row],[AccountNumber]],ChartofAccounts2[#All],1,FALSE)),"NO","YES")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ynergy.co.za/what-we-do/financial-performance-management" TargetMode="External"/><Relationship Id="rId2" Type="http://schemas.openxmlformats.org/officeDocument/2006/relationships/hyperlink" Target="mailto:allan.gibbon@synergy.co.za" TargetMode="External"/><Relationship Id="rId1" Type="http://schemas.openxmlformats.org/officeDocument/2006/relationships/hyperlink" Target="mailto:allan.gibbon@synergy.co.za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4.9989318521683403E-2"/>
  </sheetPr>
  <dimension ref="A1:H31"/>
  <sheetViews>
    <sheetView workbookViewId="0"/>
  </sheetViews>
  <sheetFormatPr defaultRowHeight="12.75" x14ac:dyDescent="0.2"/>
  <cols>
    <col min="3" max="3" width="13.5703125" bestFit="1" customWidth="1"/>
    <col min="4" max="4" width="13.5703125" customWidth="1"/>
  </cols>
  <sheetData>
    <row r="1" spans="1:8" x14ac:dyDescent="0.2">
      <c r="A1" s="14" t="s">
        <v>0</v>
      </c>
      <c r="B1" t="str">
        <f>EntityName</f>
        <v>Company A</v>
      </c>
    </row>
    <row r="3" spans="1:8" s="13" customFormat="1" ht="27" x14ac:dyDescent="0.3">
      <c r="A3" s="12" t="s">
        <v>21</v>
      </c>
      <c r="B3" s="12" t="s">
        <v>4</v>
      </c>
      <c r="C3" s="12" t="s">
        <v>6</v>
      </c>
      <c r="D3" s="12" t="s">
        <v>22</v>
      </c>
      <c r="E3" s="12" t="s">
        <v>7</v>
      </c>
      <c r="G3" s="10" t="s">
        <v>5</v>
      </c>
      <c r="H3" s="10" t="s">
        <v>8</v>
      </c>
    </row>
    <row r="4" spans="1:8" ht="14.25" x14ac:dyDescent="0.3">
      <c r="A4" s="12" t="str">
        <f>TEXT(B4,"#")</f>
        <v>1</v>
      </c>
      <c r="B4" s="11">
        <v>1</v>
      </c>
      <c r="C4" s="11">
        <f t="shared" ref="C4:C13" si="0">IF(C5=1,12,C5-1)</f>
        <v>3</v>
      </c>
      <c r="D4" s="11" t="str">
        <f>TEXT(C4,"#")</f>
        <v>3</v>
      </c>
      <c r="E4" s="11" t="str">
        <f t="shared" ref="E4:E15" si="1">VLOOKUP(C4,$G$3:$H$15,2,FALSE)</f>
        <v>March</v>
      </c>
      <c r="G4" s="10">
        <v>1</v>
      </c>
      <c r="H4" s="11" t="s">
        <v>9</v>
      </c>
    </row>
    <row r="5" spans="1:8" ht="14.25" x14ac:dyDescent="0.3">
      <c r="A5" s="12" t="str">
        <f t="shared" ref="A5:A15" si="2">TEXT(B5,"#")</f>
        <v>2</v>
      </c>
      <c r="B5" s="11">
        <v>2</v>
      </c>
      <c r="C5" s="11">
        <f t="shared" si="0"/>
        <v>4</v>
      </c>
      <c r="D5" s="11" t="str">
        <f t="shared" ref="D5:D15" si="3">TEXT(C5,"#")</f>
        <v>4</v>
      </c>
      <c r="E5" s="11" t="str">
        <f t="shared" si="1"/>
        <v>April</v>
      </c>
      <c r="G5" s="10">
        <v>2</v>
      </c>
      <c r="H5" s="11" t="s">
        <v>10</v>
      </c>
    </row>
    <row r="6" spans="1:8" ht="14.25" x14ac:dyDescent="0.3">
      <c r="A6" s="12" t="str">
        <f t="shared" si="2"/>
        <v>3</v>
      </c>
      <c r="B6" s="11">
        <v>3</v>
      </c>
      <c r="C6" s="11">
        <f t="shared" si="0"/>
        <v>5</v>
      </c>
      <c r="D6" s="11" t="str">
        <f t="shared" si="3"/>
        <v>5</v>
      </c>
      <c r="E6" s="11" t="str">
        <f t="shared" si="1"/>
        <v>May</v>
      </c>
      <c r="G6" s="10">
        <v>3</v>
      </c>
      <c r="H6" s="11" t="s">
        <v>11</v>
      </c>
    </row>
    <row r="7" spans="1:8" ht="14.25" x14ac:dyDescent="0.3">
      <c r="A7" s="12" t="str">
        <f t="shared" si="2"/>
        <v>4</v>
      </c>
      <c r="B7" s="11">
        <v>4</v>
      </c>
      <c r="C7" s="11">
        <f t="shared" si="0"/>
        <v>6</v>
      </c>
      <c r="D7" s="11" t="str">
        <f t="shared" si="3"/>
        <v>6</v>
      </c>
      <c r="E7" s="11" t="str">
        <f t="shared" si="1"/>
        <v>June</v>
      </c>
      <c r="G7" s="10">
        <v>4</v>
      </c>
      <c r="H7" s="11" t="s">
        <v>12</v>
      </c>
    </row>
    <row r="8" spans="1:8" ht="14.25" x14ac:dyDescent="0.3">
      <c r="A8" s="12" t="str">
        <f t="shared" si="2"/>
        <v>5</v>
      </c>
      <c r="B8" s="11">
        <v>5</v>
      </c>
      <c r="C8" s="11">
        <f t="shared" si="0"/>
        <v>7</v>
      </c>
      <c r="D8" s="11" t="str">
        <f t="shared" si="3"/>
        <v>7</v>
      </c>
      <c r="E8" s="11" t="str">
        <f t="shared" si="1"/>
        <v>July</v>
      </c>
      <c r="G8" s="10">
        <v>5</v>
      </c>
      <c r="H8" s="11" t="s">
        <v>13</v>
      </c>
    </row>
    <row r="9" spans="1:8" ht="14.25" x14ac:dyDescent="0.3">
      <c r="A9" s="12" t="str">
        <f t="shared" si="2"/>
        <v>6</v>
      </c>
      <c r="B9" s="11">
        <v>6</v>
      </c>
      <c r="C9" s="11">
        <f t="shared" si="0"/>
        <v>8</v>
      </c>
      <c r="D9" s="11" t="str">
        <f t="shared" si="3"/>
        <v>8</v>
      </c>
      <c r="E9" s="11" t="str">
        <f t="shared" si="1"/>
        <v>August</v>
      </c>
      <c r="G9" s="10">
        <v>6</v>
      </c>
      <c r="H9" s="11" t="s">
        <v>14</v>
      </c>
    </row>
    <row r="10" spans="1:8" ht="14.25" x14ac:dyDescent="0.3">
      <c r="A10" s="12" t="str">
        <f t="shared" si="2"/>
        <v>7</v>
      </c>
      <c r="B10" s="11">
        <v>7</v>
      </c>
      <c r="C10" s="11">
        <f t="shared" si="0"/>
        <v>9</v>
      </c>
      <c r="D10" s="11" t="str">
        <f t="shared" si="3"/>
        <v>9</v>
      </c>
      <c r="E10" s="11" t="str">
        <f t="shared" si="1"/>
        <v>September</v>
      </c>
      <c r="G10" s="10">
        <v>7</v>
      </c>
      <c r="H10" s="11" t="s">
        <v>15</v>
      </c>
    </row>
    <row r="11" spans="1:8" ht="14.25" x14ac:dyDescent="0.3">
      <c r="A11" s="12" t="str">
        <f t="shared" si="2"/>
        <v>8</v>
      </c>
      <c r="B11" s="11">
        <v>8</v>
      </c>
      <c r="C11" s="11">
        <f t="shared" si="0"/>
        <v>10</v>
      </c>
      <c r="D11" s="11" t="str">
        <f t="shared" si="3"/>
        <v>10</v>
      </c>
      <c r="E11" s="11" t="str">
        <f t="shared" si="1"/>
        <v>October</v>
      </c>
      <c r="G11" s="10">
        <v>8</v>
      </c>
      <c r="H11" s="11" t="s">
        <v>16</v>
      </c>
    </row>
    <row r="12" spans="1:8" ht="14.25" x14ac:dyDescent="0.3">
      <c r="A12" s="12" t="str">
        <f t="shared" si="2"/>
        <v>9</v>
      </c>
      <c r="B12" s="11">
        <v>9</v>
      </c>
      <c r="C12" s="11">
        <f t="shared" si="0"/>
        <v>11</v>
      </c>
      <c r="D12" s="11" t="str">
        <f t="shared" si="3"/>
        <v>11</v>
      </c>
      <c r="E12" s="11" t="str">
        <f t="shared" si="1"/>
        <v>November</v>
      </c>
      <c r="G12" s="10">
        <v>9</v>
      </c>
      <c r="H12" s="11" t="s">
        <v>17</v>
      </c>
    </row>
    <row r="13" spans="1:8" ht="14.25" x14ac:dyDescent="0.3">
      <c r="A13" s="12" t="str">
        <f t="shared" si="2"/>
        <v>10</v>
      </c>
      <c r="B13" s="11">
        <v>10</v>
      </c>
      <c r="C13" s="11">
        <f t="shared" si="0"/>
        <v>12</v>
      </c>
      <c r="D13" s="11" t="str">
        <f t="shared" si="3"/>
        <v>12</v>
      </c>
      <c r="E13" s="11" t="str">
        <f t="shared" si="1"/>
        <v>December</v>
      </c>
      <c r="G13" s="10">
        <v>10</v>
      </c>
      <c r="H13" s="11" t="s">
        <v>18</v>
      </c>
    </row>
    <row r="14" spans="1:8" ht="14.25" x14ac:dyDescent="0.3">
      <c r="A14" s="12" t="str">
        <f t="shared" si="2"/>
        <v>11</v>
      </c>
      <c r="B14" s="11">
        <v>11</v>
      </c>
      <c r="C14" s="11">
        <f>IF(C15=1,12,C15-1)</f>
        <v>1</v>
      </c>
      <c r="D14" s="11" t="str">
        <f t="shared" si="3"/>
        <v>1</v>
      </c>
      <c r="E14" s="11" t="str">
        <f t="shared" si="1"/>
        <v>January</v>
      </c>
      <c r="G14" s="10">
        <v>11</v>
      </c>
      <c r="H14" s="11" t="s">
        <v>19</v>
      </c>
    </row>
    <row r="15" spans="1:8" ht="14.25" x14ac:dyDescent="0.3">
      <c r="A15" s="12" t="str">
        <f t="shared" si="2"/>
        <v>12</v>
      </c>
      <c r="B15" s="11">
        <v>12</v>
      </c>
      <c r="C15" s="11">
        <f>MONTH('Entity details'!D8)</f>
        <v>2</v>
      </c>
      <c r="D15" s="11" t="str">
        <f t="shared" si="3"/>
        <v>2</v>
      </c>
      <c r="E15" s="11" t="str">
        <f t="shared" si="1"/>
        <v>February</v>
      </c>
      <c r="G15" s="10">
        <v>12</v>
      </c>
      <c r="H15" s="11" t="s">
        <v>20</v>
      </c>
    </row>
    <row r="19" spans="4:4" x14ac:dyDescent="0.2">
      <c r="D19" s="6"/>
    </row>
    <row r="20" spans="4:4" x14ac:dyDescent="0.2">
      <c r="D20" s="6"/>
    </row>
    <row r="21" spans="4:4" x14ac:dyDescent="0.2">
      <c r="D21" s="6"/>
    </row>
    <row r="22" spans="4:4" x14ac:dyDescent="0.2">
      <c r="D22" s="6"/>
    </row>
    <row r="23" spans="4:4" x14ac:dyDescent="0.2">
      <c r="D23" s="6"/>
    </row>
    <row r="24" spans="4:4" x14ac:dyDescent="0.2">
      <c r="D24" s="6"/>
    </row>
    <row r="25" spans="4:4" x14ac:dyDescent="0.2">
      <c r="D25" s="6"/>
    </row>
    <row r="26" spans="4:4" x14ac:dyDescent="0.2">
      <c r="D26" s="6"/>
    </row>
    <row r="27" spans="4:4" x14ac:dyDescent="0.2">
      <c r="D27" s="6"/>
    </row>
    <row r="28" spans="4:4" x14ac:dyDescent="0.2">
      <c r="D28" s="6"/>
    </row>
    <row r="29" spans="4:4" x14ac:dyDescent="0.2">
      <c r="D29" s="6"/>
    </row>
    <row r="30" spans="4:4" x14ac:dyDescent="0.2">
      <c r="D30" s="6"/>
    </row>
    <row r="31" spans="4:4" x14ac:dyDescent="0.2">
      <c r="D31" s="6"/>
    </row>
  </sheetData>
  <sheetProtection password="C6AC" sheet="1" objects="1" scenarios="1"/>
  <hyperlinks>
    <hyperlink ref="A1" location="Home!A1" tooltip="Click here" display="Home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1:K17"/>
  <sheetViews>
    <sheetView showGridLines="0" tabSelected="1" zoomScaleNormal="100" workbookViewId="0"/>
  </sheetViews>
  <sheetFormatPr defaultRowHeight="12.75" x14ac:dyDescent="0.2"/>
  <sheetData>
    <row r="11" spans="1:11" ht="33" x14ac:dyDescent="0.45">
      <c r="A11" s="163" t="s">
        <v>41</v>
      </c>
      <c r="B11" s="163"/>
      <c r="C11" s="163"/>
      <c r="D11" s="163"/>
      <c r="E11" s="163"/>
      <c r="F11" s="163"/>
      <c r="G11" s="163"/>
      <c r="H11" s="163"/>
      <c r="I11" s="163"/>
      <c r="J11" s="163"/>
      <c r="K11" s="163"/>
    </row>
    <row r="12" spans="1:11" ht="33" x14ac:dyDescent="0.45">
      <c r="A12" s="163" t="s">
        <v>35</v>
      </c>
      <c r="B12" s="163"/>
      <c r="C12" s="163"/>
      <c r="D12" s="163"/>
      <c r="E12" s="163"/>
      <c r="F12" s="163"/>
      <c r="G12" s="163"/>
      <c r="H12" s="163"/>
      <c r="I12" s="163"/>
      <c r="J12" s="163"/>
      <c r="K12" s="163"/>
    </row>
    <row r="13" spans="1:11" ht="33" x14ac:dyDescent="0.45">
      <c r="A13" s="163" t="s">
        <v>36</v>
      </c>
      <c r="B13" s="163"/>
      <c r="C13" s="163"/>
      <c r="D13" s="163"/>
      <c r="E13" s="163"/>
      <c r="F13" s="163"/>
      <c r="G13" s="163"/>
      <c r="H13" s="163"/>
      <c r="I13" s="163"/>
      <c r="J13" s="163"/>
      <c r="K13" s="163"/>
    </row>
    <row r="14" spans="1:11" ht="18" x14ac:dyDescent="0.25">
      <c r="A14" s="164" t="s">
        <v>39</v>
      </c>
      <c r="B14" s="164"/>
      <c r="C14" s="164"/>
      <c r="D14" s="164"/>
      <c r="E14" s="164"/>
      <c r="F14" s="164"/>
      <c r="G14" s="164"/>
      <c r="H14" s="164"/>
      <c r="I14" s="164"/>
      <c r="J14" s="164"/>
      <c r="K14" s="164"/>
    </row>
    <row r="15" spans="1:11" ht="33" x14ac:dyDescent="0.45">
      <c r="A15" s="165" t="s">
        <v>37</v>
      </c>
      <c r="B15" s="165"/>
      <c r="C15" s="165"/>
      <c r="D15" s="165"/>
      <c r="E15" s="165"/>
      <c r="F15" s="165"/>
      <c r="G15" s="165"/>
      <c r="H15" s="165"/>
      <c r="I15" s="165"/>
      <c r="J15" s="165"/>
      <c r="K15" s="165"/>
    </row>
    <row r="16" spans="1:11" ht="33" x14ac:dyDescent="0.45">
      <c r="A16" s="161" t="s">
        <v>40</v>
      </c>
      <c r="B16" s="161"/>
      <c r="C16" s="161"/>
      <c r="D16" s="161"/>
      <c r="E16" s="161"/>
      <c r="F16" s="161"/>
      <c r="G16" s="161"/>
      <c r="H16" s="161"/>
      <c r="I16" s="161"/>
      <c r="J16" s="161"/>
      <c r="K16" s="161"/>
    </row>
    <row r="17" spans="1:11" ht="33" x14ac:dyDescent="0.45">
      <c r="A17" s="162" t="s">
        <v>38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2"/>
    </row>
  </sheetData>
  <sheetProtection password="C6AC" sheet="1" objects="1" scenarios="1"/>
  <mergeCells count="7">
    <mergeCell ref="A16:K16"/>
    <mergeCell ref="A17:K17"/>
    <mergeCell ref="A11:K11"/>
    <mergeCell ref="A12:K12"/>
    <mergeCell ref="A13:K13"/>
    <mergeCell ref="A14:K14"/>
    <mergeCell ref="A15:K15"/>
  </mergeCells>
  <hyperlinks>
    <hyperlink ref="A16" r:id="rId1" display="allan.gibbon@synergy.co.za"/>
    <hyperlink ref="A17" r:id="rId2"/>
    <hyperlink ref="A14" r:id="rId3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8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B1:BC45"/>
  <sheetViews>
    <sheetView showGridLines="0" workbookViewId="0">
      <selection activeCell="B2" sqref="B2:D2"/>
    </sheetView>
  </sheetViews>
  <sheetFormatPr defaultRowHeight="12.75" x14ac:dyDescent="0.2"/>
  <cols>
    <col min="1" max="1" width="1.5703125" style="8" customWidth="1"/>
    <col min="2" max="3" width="9.140625" style="8"/>
    <col min="4" max="4" width="14.7109375" style="4" customWidth="1"/>
    <col min="5" max="5" width="50.5703125" style="4" bestFit="1" customWidth="1"/>
    <col min="6" max="6" width="17.7109375" style="4" bestFit="1" customWidth="1"/>
    <col min="7" max="7" width="6.7109375" style="4" customWidth="1"/>
    <col min="8" max="8" width="5.85546875" style="16" customWidth="1"/>
    <col min="9" max="9" width="5.7109375" style="16" customWidth="1"/>
    <col min="10" max="16384" width="9.140625" style="8"/>
  </cols>
  <sheetData>
    <row r="1" spans="2:55" s="9" customFormat="1" ht="21" customHeight="1" x14ac:dyDescent="0.2">
      <c r="B1" s="15"/>
      <c r="C1" s="1"/>
      <c r="D1" s="1"/>
      <c r="E1" s="1"/>
      <c r="F1" s="1"/>
      <c r="G1" s="1"/>
      <c r="H1" s="1"/>
      <c r="I1" s="1"/>
    </row>
    <row r="2" spans="2:55" s="7" customFormat="1" ht="23.25" x14ac:dyDescent="0.2">
      <c r="B2" s="166" t="str">
        <f>EntityName</f>
        <v>Company A</v>
      </c>
      <c r="C2" s="167"/>
      <c r="D2" s="168"/>
      <c r="E2" s="25">
        <f>YearEnd</f>
        <v>41698</v>
      </c>
      <c r="F2" s="26"/>
      <c r="G2" s="26"/>
      <c r="H2" s="26"/>
      <c r="I2" s="27"/>
    </row>
    <row r="3" spans="2:55" s="7" customFormat="1" ht="23.25" x14ac:dyDescent="0.2">
      <c r="B3" s="169" t="s">
        <v>23</v>
      </c>
      <c r="C3" s="170"/>
      <c r="D3" s="170"/>
      <c r="E3" s="170"/>
      <c r="F3" s="170"/>
      <c r="G3" s="170"/>
      <c r="H3" s="170"/>
      <c r="I3" s="171"/>
    </row>
    <row r="4" spans="2:55" ht="10.5" customHeight="1" x14ac:dyDescent="0.2">
      <c r="B4" s="37"/>
      <c r="C4" s="37"/>
      <c r="D4" s="37"/>
      <c r="E4" s="37"/>
      <c r="F4" s="37"/>
      <c r="G4" s="37"/>
      <c r="H4" s="37"/>
      <c r="I4" s="37"/>
      <c r="L4" s="19"/>
    </row>
    <row r="5" spans="2:55" x14ac:dyDescent="0.2">
      <c r="D5" s="34" t="s">
        <v>33</v>
      </c>
      <c r="E5" s="34" t="s">
        <v>32</v>
      </c>
      <c r="F5" s="35" t="s">
        <v>34</v>
      </c>
      <c r="G5" s="24"/>
      <c r="H5" s="24"/>
      <c r="I5" s="24"/>
    </row>
    <row r="6" spans="2:55" x14ac:dyDescent="0.2">
      <c r="D6" s="21" t="s">
        <v>24</v>
      </c>
      <c r="E6" t="s">
        <v>473</v>
      </c>
      <c r="F6" s="15" t="s">
        <v>29</v>
      </c>
    </row>
    <row r="7" spans="2:55" x14ac:dyDescent="0.2">
      <c r="D7" s="21" t="s">
        <v>25</v>
      </c>
      <c r="E7" s="82" t="s">
        <v>475</v>
      </c>
      <c r="F7" s="30" t="s">
        <v>474</v>
      </c>
    </row>
    <row r="8" spans="2:55" x14ac:dyDescent="0.2">
      <c r="D8" s="21" t="s">
        <v>26</v>
      </c>
      <c r="E8" s="36" t="s">
        <v>1172</v>
      </c>
      <c r="F8" s="15" t="s">
        <v>1173</v>
      </c>
    </row>
    <row r="9" spans="2:55" x14ac:dyDescent="0.2">
      <c r="D9" s="21" t="s">
        <v>27</v>
      </c>
      <c r="E9" s="36" t="s">
        <v>1174</v>
      </c>
      <c r="F9" s="15" t="s">
        <v>399</v>
      </c>
    </row>
    <row r="10" spans="2:55" x14ac:dyDescent="0.2">
      <c r="D10" s="21" t="s">
        <v>28</v>
      </c>
      <c r="E10" s="36" t="s">
        <v>1176</v>
      </c>
      <c r="F10" s="30" t="s">
        <v>477</v>
      </c>
    </row>
    <row r="11" spans="2:55" x14ac:dyDescent="0.2">
      <c r="D11" s="21" t="s">
        <v>1175</v>
      </c>
      <c r="E11" s="36" t="s">
        <v>476</v>
      </c>
      <c r="F11" s="30" t="s">
        <v>477</v>
      </c>
    </row>
    <row r="12" spans="2:55" x14ac:dyDescent="0.2">
      <c r="D12" s="21" t="s">
        <v>1224</v>
      </c>
      <c r="E12" s="36" t="s">
        <v>1225</v>
      </c>
      <c r="F12" s="30" t="s">
        <v>1226</v>
      </c>
      <c r="G12" s="8"/>
      <c r="BC12" s="38"/>
    </row>
    <row r="13" spans="2:55" x14ac:dyDescent="0.2">
      <c r="D13" s="21"/>
      <c r="E13"/>
      <c r="F13" s="30"/>
      <c r="G13" s="8"/>
      <c r="J13" s="29"/>
      <c r="BC13" s="38"/>
    </row>
    <row r="14" spans="2:55" x14ac:dyDescent="0.2">
      <c r="D14" s="21"/>
      <c r="E14"/>
      <c r="F14" s="30"/>
      <c r="G14" s="8"/>
      <c r="J14" s="29"/>
      <c r="BC14" s="38"/>
    </row>
    <row r="15" spans="2:55" x14ac:dyDescent="0.2">
      <c r="D15" s="21"/>
      <c r="E15" s="91"/>
      <c r="F15" s="30"/>
      <c r="G15" s="8"/>
      <c r="J15" s="30"/>
      <c r="BC15" s="38"/>
    </row>
    <row r="16" spans="2:55" x14ac:dyDescent="0.2">
      <c r="D16" s="21"/>
      <c r="E16" s="90"/>
      <c r="F16" s="30"/>
      <c r="G16" s="8"/>
      <c r="J16" s="30"/>
      <c r="BC16" s="38"/>
    </row>
    <row r="17" spans="4:55" x14ac:dyDescent="0.2">
      <c r="D17" s="21"/>
      <c r="E17"/>
      <c r="F17" s="30"/>
      <c r="G17" s="8"/>
      <c r="J17" s="30"/>
      <c r="BC17" s="38"/>
    </row>
    <row r="18" spans="4:55" x14ac:dyDescent="0.2">
      <c r="D18" s="21"/>
      <c r="E18"/>
      <c r="F18" s="30"/>
      <c r="G18" s="8"/>
      <c r="J18" s="30"/>
      <c r="BC18" s="38"/>
    </row>
    <row r="19" spans="4:55" x14ac:dyDescent="0.2">
      <c r="D19" s="21"/>
      <c r="E19"/>
      <c r="F19" s="30"/>
      <c r="G19" s="8"/>
      <c r="J19" s="30"/>
      <c r="BC19" s="38"/>
    </row>
    <row r="20" spans="4:55" x14ac:dyDescent="0.2">
      <c r="D20" s="21"/>
      <c r="E20"/>
      <c r="F20" s="30"/>
      <c r="G20" s="8"/>
      <c r="J20" s="30"/>
      <c r="BC20" s="38"/>
    </row>
    <row r="21" spans="4:55" x14ac:dyDescent="0.2">
      <c r="D21" s="21"/>
      <c r="E21"/>
      <c r="F21" s="30"/>
      <c r="G21" s="8"/>
      <c r="J21" s="30"/>
      <c r="BC21" s="38"/>
    </row>
    <row r="22" spans="4:55" x14ac:dyDescent="0.2">
      <c r="D22" s="21"/>
      <c r="E22" s="36"/>
      <c r="F22" s="30"/>
      <c r="G22" s="8"/>
      <c r="J22" s="30"/>
      <c r="BC22" s="38"/>
    </row>
    <row r="23" spans="4:55" x14ac:dyDescent="0.2">
      <c r="D23" s="21"/>
      <c r="E23"/>
      <c r="F23" s="29"/>
      <c r="J23" s="29"/>
    </row>
    <row r="45" spans="6:8" ht="30.75" x14ac:dyDescent="0.4">
      <c r="F45" s="5"/>
      <c r="H45" s="17"/>
    </row>
  </sheetData>
  <sheetProtection password="C6AC" sheet="1" objects="1" scenarios="1"/>
  <mergeCells count="2">
    <mergeCell ref="B2:D2"/>
    <mergeCell ref="B3:I3"/>
  </mergeCells>
  <phoneticPr fontId="2" type="noConversion"/>
  <hyperlinks>
    <hyperlink ref="F6" location="'Entity details'!D7" tooltip="Click here" display="Entity details"/>
    <hyperlink ref="F8" location="Mapping!D7" tooltip="Click here" display="Mapping"/>
    <hyperlink ref="F9" location="'Chart of accounts'!D7" tooltip="Click here" display="Chart of accounts"/>
    <hyperlink ref="F11" location="Report!A1" display="Report"/>
    <hyperlink ref="F10" location="Report!E5" display="Report"/>
    <hyperlink ref="F12" location="Graph!A1" display="Graph"/>
    <hyperlink ref="F7" location="'Map descriptions'!D7" display="Customise mapping"/>
  </hyperlinks>
  <pageMargins left="0.74803149606299213" right="0.74803149606299213" top="0.98425196850393704" bottom="0.98425196850393704" header="0.51181102362204722" footer="0.51181102362204722"/>
  <pageSetup scale="75" orientation="portrait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B1:R44"/>
  <sheetViews>
    <sheetView showGridLines="0" workbookViewId="0">
      <selection activeCell="D7" sqref="D7"/>
    </sheetView>
  </sheetViews>
  <sheetFormatPr defaultRowHeight="12.75" x14ac:dyDescent="0.2"/>
  <cols>
    <col min="1" max="1" width="1.42578125" customWidth="1"/>
    <col min="3" max="3" width="21.85546875" customWidth="1"/>
    <col min="4" max="4" width="22.28515625" customWidth="1"/>
    <col min="5" max="5" width="12.42578125" bestFit="1" customWidth="1"/>
    <col min="6" max="6" width="13.5703125" bestFit="1" customWidth="1"/>
    <col min="7" max="7" width="17.7109375" bestFit="1" customWidth="1"/>
    <col min="8" max="8" width="9.85546875" bestFit="1" customWidth="1"/>
    <col min="9" max="9" width="17.42578125" style="73" bestFit="1" customWidth="1"/>
    <col min="10" max="10" width="13.28515625" bestFit="1" customWidth="1"/>
    <col min="11" max="11" width="10.140625" bestFit="1" customWidth="1"/>
  </cols>
  <sheetData>
    <row r="1" spans="2:18" s="9" customFormat="1" ht="14.25" customHeight="1" x14ac:dyDescent="0.2">
      <c r="B1" s="93" t="s">
        <v>23</v>
      </c>
      <c r="C1" s="94"/>
      <c r="D1" s="94" t="s">
        <v>474</v>
      </c>
      <c r="E1" s="120" t="s">
        <v>1173</v>
      </c>
      <c r="F1" s="92" t="s">
        <v>399</v>
      </c>
      <c r="G1" s="94" t="s">
        <v>477</v>
      </c>
      <c r="H1" s="1"/>
      <c r="I1" s="74"/>
      <c r="J1" s="33"/>
      <c r="K1" s="33"/>
      <c r="L1" s="33"/>
      <c r="M1" s="33"/>
      <c r="N1" s="33"/>
      <c r="O1" s="33"/>
      <c r="P1" s="33"/>
      <c r="Q1" s="33"/>
      <c r="R1" s="33"/>
    </row>
    <row r="2" spans="2:18" s="7" customFormat="1" ht="23.25" x14ac:dyDescent="0.2">
      <c r="B2" s="155" t="str">
        <f>EntityName</f>
        <v>Company A</v>
      </c>
      <c r="C2" s="156"/>
      <c r="D2" s="157"/>
      <c r="E2" s="172">
        <f>YearEnd</f>
        <v>41698</v>
      </c>
      <c r="F2" s="173"/>
      <c r="G2" s="174"/>
    </row>
    <row r="3" spans="2:18" s="7" customFormat="1" ht="23.25" x14ac:dyDescent="0.2">
      <c r="B3" s="109" t="s">
        <v>29</v>
      </c>
      <c r="C3" s="110"/>
      <c r="D3" s="110"/>
      <c r="E3" s="110"/>
      <c r="F3" s="110"/>
      <c r="G3" s="158"/>
    </row>
    <row r="4" spans="2:18" s="8" customFormat="1" ht="10.5" customHeight="1" x14ac:dyDescent="0.2">
      <c r="B4" s="39"/>
      <c r="C4" s="39"/>
      <c r="D4" s="39"/>
      <c r="E4" s="39"/>
      <c r="F4" s="39"/>
      <c r="G4" s="39"/>
      <c r="H4" s="39"/>
      <c r="I4" s="75"/>
    </row>
    <row r="5" spans="2:18" x14ac:dyDescent="0.2">
      <c r="B5" s="15"/>
    </row>
    <row r="6" spans="2:18" ht="20.100000000000001" customHeight="1" x14ac:dyDescent="0.3">
      <c r="C6" s="22" t="s">
        <v>31</v>
      </c>
      <c r="D6" s="68" t="s">
        <v>32</v>
      </c>
      <c r="F6" s="20"/>
    </row>
    <row r="7" spans="2:18" ht="20.100000000000001" customHeight="1" x14ac:dyDescent="0.3">
      <c r="C7" s="66" t="s">
        <v>1</v>
      </c>
      <c r="D7" s="107" t="s">
        <v>2</v>
      </c>
    </row>
    <row r="8" spans="2:18" ht="20.100000000000001" customHeight="1" x14ac:dyDescent="0.3">
      <c r="C8" s="67" t="s">
        <v>3</v>
      </c>
      <c r="D8" s="108">
        <v>41698</v>
      </c>
      <c r="F8" s="73"/>
    </row>
    <row r="10" spans="2:18" hidden="1" x14ac:dyDescent="0.2">
      <c r="C10" s="70" t="s">
        <v>443</v>
      </c>
      <c r="D10" s="151" t="str">
        <f>IF(Report!E5=0,"Select period on Report tab",Report!E5)</f>
        <v>Period 1: Mar</v>
      </c>
    </row>
    <row r="11" spans="2:18" hidden="1" x14ac:dyDescent="0.2">
      <c r="C11" s="70" t="s">
        <v>470</v>
      </c>
      <c r="D11" s="69">
        <f>VLOOKUP($D$10,$G$16:$H$27,2,FALSE)</f>
        <v>1</v>
      </c>
    </row>
    <row r="12" spans="2:18" hidden="1" x14ac:dyDescent="0.2">
      <c r="C12" s="70" t="s">
        <v>472</v>
      </c>
      <c r="D12" s="69" t="str">
        <f>VLOOKUP(D11,$H$16:$I$27,2,FALSE)</f>
        <v>31 March 2013</v>
      </c>
    </row>
    <row r="13" spans="2:18" hidden="1" x14ac:dyDescent="0.2"/>
    <row r="14" spans="2:18" hidden="1" x14ac:dyDescent="0.2">
      <c r="C14" s="149" t="s">
        <v>469</v>
      </c>
      <c r="D14" s="45"/>
      <c r="J14" s="70"/>
    </row>
    <row r="15" spans="2:18" hidden="1" x14ac:dyDescent="0.2">
      <c r="C15" s="149"/>
      <c r="D15" s="45"/>
      <c r="E15" s="149" t="s">
        <v>1235</v>
      </c>
      <c r="F15" s="149" t="s">
        <v>1233</v>
      </c>
      <c r="G15" s="149" t="s">
        <v>1234</v>
      </c>
      <c r="H15" s="149" t="s">
        <v>1233</v>
      </c>
      <c r="I15" s="150" t="s">
        <v>1232</v>
      </c>
      <c r="J15" s="149" t="s">
        <v>468</v>
      </c>
    </row>
    <row r="16" spans="2:18" hidden="1" x14ac:dyDescent="0.2">
      <c r="C16" s="45" t="s">
        <v>409</v>
      </c>
      <c r="D16" s="46">
        <f t="shared" ref="D16:D26" si="0">VLOOKUP(D17,$C$32:$D$43,2,FALSE)</f>
        <v>3</v>
      </c>
      <c r="E16" s="46" t="str">
        <f t="shared" ref="E16:E27" si="1">VLOOKUP(D16,$C$32:$E$43,3,FALSE)</f>
        <v>Mar</v>
      </c>
      <c r="F16" s="46">
        <v>1</v>
      </c>
      <c r="G16" s="46" t="str">
        <f>"Period 1: "&amp;Month1</f>
        <v>Period 1: Mar</v>
      </c>
      <c r="H16" s="46">
        <v>1</v>
      </c>
      <c r="I16" s="76" t="str">
        <f>TEXT((EOMONTH($D$8,-11)),"d mmmm yyyy")</f>
        <v>31 March 2013</v>
      </c>
      <c r="J16" s="46">
        <f t="shared" ref="J16:J27" si="2">IF(ISNA((IF(H16&lt;=$D$11,1,0))),0,(IF(H16&lt;=$D$11,1,0)))</f>
        <v>1</v>
      </c>
    </row>
    <row r="17" spans="3:10" hidden="1" x14ac:dyDescent="0.2">
      <c r="C17" s="45" t="s">
        <v>410</v>
      </c>
      <c r="D17" s="46">
        <f t="shared" si="0"/>
        <v>4</v>
      </c>
      <c r="E17" s="46" t="str">
        <f t="shared" si="1"/>
        <v>Apr</v>
      </c>
      <c r="F17" s="46">
        <v>2</v>
      </c>
      <c r="G17" s="46" t="str">
        <f>"Period 2: "&amp;Month2</f>
        <v>Period 2: Apr</v>
      </c>
      <c r="H17" s="46">
        <v>2</v>
      </c>
      <c r="I17" s="76" t="str">
        <f>TEXT((EOMONTH($D$8,-10)),"d mmmm yyyy")</f>
        <v>30 April 2013</v>
      </c>
      <c r="J17" s="46">
        <f t="shared" si="2"/>
        <v>0</v>
      </c>
    </row>
    <row r="18" spans="3:10" hidden="1" x14ac:dyDescent="0.2">
      <c r="C18" s="45" t="s">
        <v>411</v>
      </c>
      <c r="D18" s="46">
        <f t="shared" si="0"/>
        <v>5</v>
      </c>
      <c r="E18" s="46" t="str">
        <f t="shared" si="1"/>
        <v>May</v>
      </c>
      <c r="F18" s="46">
        <v>3</v>
      </c>
      <c r="G18" s="46" t="str">
        <f>"Period 3: "&amp;Month3</f>
        <v>Period 3: May</v>
      </c>
      <c r="H18" s="46">
        <v>3</v>
      </c>
      <c r="I18" s="76" t="str">
        <f>TEXT((EOMONTH($D$8,-9)),"d mmmm yyyy")</f>
        <v>31 May 2013</v>
      </c>
      <c r="J18" s="46">
        <f t="shared" si="2"/>
        <v>0</v>
      </c>
    </row>
    <row r="19" spans="3:10" hidden="1" x14ac:dyDescent="0.2">
      <c r="C19" s="45" t="s">
        <v>412</v>
      </c>
      <c r="D19" s="46">
        <f t="shared" si="0"/>
        <v>6</v>
      </c>
      <c r="E19" s="46" t="str">
        <f t="shared" si="1"/>
        <v>Jun</v>
      </c>
      <c r="F19" s="46">
        <v>4</v>
      </c>
      <c r="G19" s="46" t="str">
        <f>"Period 4: "&amp;Month4</f>
        <v>Period 4: Jun</v>
      </c>
      <c r="H19" s="46">
        <v>4</v>
      </c>
      <c r="I19" s="76" t="str">
        <f>TEXT((EOMONTH($D$8,-8)),"d mmmm yyyy")</f>
        <v>30 June 2013</v>
      </c>
      <c r="J19" s="46">
        <f t="shared" si="2"/>
        <v>0</v>
      </c>
    </row>
    <row r="20" spans="3:10" hidden="1" x14ac:dyDescent="0.2">
      <c r="C20" s="45" t="s">
        <v>413</v>
      </c>
      <c r="D20" s="46">
        <f t="shared" si="0"/>
        <v>7</v>
      </c>
      <c r="E20" s="46" t="str">
        <f t="shared" si="1"/>
        <v>Jul</v>
      </c>
      <c r="F20" s="46">
        <v>5</v>
      </c>
      <c r="G20" s="46" t="str">
        <f>"Period 5: "&amp;Month5</f>
        <v>Period 5: Jul</v>
      </c>
      <c r="H20" s="46">
        <v>5</v>
      </c>
      <c r="I20" s="76" t="str">
        <f>TEXT((EOMONTH($D$8,-7)),"d mmmm yyyy")</f>
        <v>31 July 2013</v>
      </c>
      <c r="J20" s="46">
        <f t="shared" si="2"/>
        <v>0</v>
      </c>
    </row>
    <row r="21" spans="3:10" hidden="1" x14ac:dyDescent="0.2">
      <c r="C21" s="45" t="s">
        <v>414</v>
      </c>
      <c r="D21" s="46">
        <f t="shared" si="0"/>
        <v>8</v>
      </c>
      <c r="E21" s="46" t="str">
        <f t="shared" si="1"/>
        <v>Aug</v>
      </c>
      <c r="F21" s="46">
        <v>6</v>
      </c>
      <c r="G21" s="46" t="str">
        <f>"Period 6: "&amp;Month6</f>
        <v>Period 6: Aug</v>
      </c>
      <c r="H21" s="46">
        <v>6</v>
      </c>
      <c r="I21" s="76" t="str">
        <f>TEXT((EOMONTH($D$8,-6)),"d mmmm yyyy")</f>
        <v>31 August 2013</v>
      </c>
      <c r="J21" s="46">
        <f t="shared" si="2"/>
        <v>0</v>
      </c>
    </row>
    <row r="22" spans="3:10" hidden="1" x14ac:dyDescent="0.2">
      <c r="C22" s="45" t="s">
        <v>415</v>
      </c>
      <c r="D22" s="46">
        <f t="shared" si="0"/>
        <v>9</v>
      </c>
      <c r="E22" s="46" t="str">
        <f t="shared" si="1"/>
        <v>Sep</v>
      </c>
      <c r="F22" s="46">
        <v>7</v>
      </c>
      <c r="G22" s="46" t="str">
        <f>"Period 7: "&amp;Month7</f>
        <v>Period 7: Sep</v>
      </c>
      <c r="H22" s="46">
        <v>7</v>
      </c>
      <c r="I22" s="76" t="str">
        <f>TEXT((EOMONTH($D$8,-5)),"d mmmm yyyy")</f>
        <v>30 September 2013</v>
      </c>
      <c r="J22" s="46">
        <f t="shared" si="2"/>
        <v>0</v>
      </c>
    </row>
    <row r="23" spans="3:10" hidden="1" x14ac:dyDescent="0.2">
      <c r="C23" s="45" t="s">
        <v>416</v>
      </c>
      <c r="D23" s="46">
        <f t="shared" si="0"/>
        <v>10</v>
      </c>
      <c r="E23" s="46" t="str">
        <f t="shared" si="1"/>
        <v>Oct</v>
      </c>
      <c r="F23" s="46">
        <v>8</v>
      </c>
      <c r="G23" s="46" t="str">
        <f>"Period 8: "&amp;Month8</f>
        <v>Period 8: Oct</v>
      </c>
      <c r="H23" s="46">
        <v>8</v>
      </c>
      <c r="I23" s="76" t="str">
        <f>TEXT((EOMONTH($D$8,-4)),"d mmmm yyyy")</f>
        <v>31 October 2013</v>
      </c>
      <c r="J23" s="46">
        <f t="shared" si="2"/>
        <v>0</v>
      </c>
    </row>
    <row r="24" spans="3:10" hidden="1" x14ac:dyDescent="0.2">
      <c r="C24" s="45" t="s">
        <v>417</v>
      </c>
      <c r="D24" s="46">
        <f t="shared" si="0"/>
        <v>11</v>
      </c>
      <c r="E24" s="46" t="str">
        <f t="shared" si="1"/>
        <v>Nov</v>
      </c>
      <c r="F24" s="46">
        <v>9</v>
      </c>
      <c r="G24" s="46" t="str">
        <f>"Period 9: "&amp;Month9</f>
        <v>Period 9: Nov</v>
      </c>
      <c r="H24" s="46">
        <v>9</v>
      </c>
      <c r="I24" s="76" t="str">
        <f>TEXT((EOMONTH($D$8,-3)),"d mmmm yyyy")</f>
        <v>30 November 2013</v>
      </c>
      <c r="J24" s="46">
        <f t="shared" si="2"/>
        <v>0</v>
      </c>
    </row>
    <row r="25" spans="3:10" hidden="1" x14ac:dyDescent="0.2">
      <c r="C25" s="45" t="s">
        <v>418</v>
      </c>
      <c r="D25" s="46">
        <f t="shared" si="0"/>
        <v>12</v>
      </c>
      <c r="E25" s="46" t="str">
        <f t="shared" si="1"/>
        <v>Dec</v>
      </c>
      <c r="F25" s="46">
        <v>10</v>
      </c>
      <c r="G25" s="46" t="str">
        <f>"Period 10: "&amp;Month10</f>
        <v>Period 10: Dec</v>
      </c>
      <c r="H25" s="46">
        <v>10</v>
      </c>
      <c r="I25" s="76" t="str">
        <f>TEXT((EOMONTH($D$8,-2)),"d mmmm yyyy")</f>
        <v>31 December 2013</v>
      </c>
      <c r="J25" s="46">
        <f t="shared" si="2"/>
        <v>0</v>
      </c>
    </row>
    <row r="26" spans="3:10" hidden="1" x14ac:dyDescent="0.2">
      <c r="C26" s="45" t="s">
        <v>419</v>
      </c>
      <c r="D26" s="46">
        <f t="shared" si="0"/>
        <v>1</v>
      </c>
      <c r="E26" s="46" t="str">
        <f t="shared" si="1"/>
        <v>Jan</v>
      </c>
      <c r="F26" s="46">
        <v>11</v>
      </c>
      <c r="G26" s="46" t="str">
        <f>"Period 11: "&amp;Month11</f>
        <v>Period 11: Jan</v>
      </c>
      <c r="H26" s="46">
        <v>11</v>
      </c>
      <c r="I26" s="76" t="str">
        <f>TEXT((EOMONTH($D$8,-1)),"d mmmm yyyy")</f>
        <v>31 January 2014</v>
      </c>
      <c r="J26" s="46">
        <f t="shared" si="2"/>
        <v>0</v>
      </c>
    </row>
    <row r="27" spans="3:10" hidden="1" x14ac:dyDescent="0.2">
      <c r="C27" s="45" t="s">
        <v>420</v>
      </c>
      <c r="D27" s="44">
        <f>MONTH(YearEnd)</f>
        <v>2</v>
      </c>
      <c r="E27" s="46" t="str">
        <f t="shared" si="1"/>
        <v>Feb</v>
      </c>
      <c r="F27" s="46">
        <v>12</v>
      </c>
      <c r="G27" s="46" t="str">
        <f>"Period 12: "&amp;Month12</f>
        <v>Period 12: Feb</v>
      </c>
      <c r="H27" s="46">
        <v>12</v>
      </c>
      <c r="I27" s="77" t="str">
        <f>TEXT(YearEnd,"d mmmm yyyy")</f>
        <v>28 February 2014</v>
      </c>
      <c r="J27" s="46">
        <f t="shared" si="2"/>
        <v>0</v>
      </c>
    </row>
    <row r="28" spans="3:10" hidden="1" x14ac:dyDescent="0.2"/>
    <row r="29" spans="3:10" hidden="1" x14ac:dyDescent="0.2"/>
    <row r="30" spans="3:10" hidden="1" x14ac:dyDescent="0.2">
      <c r="C30" s="71" t="s">
        <v>471</v>
      </c>
    </row>
    <row r="31" spans="3:10" hidden="1" x14ac:dyDescent="0.2">
      <c r="C31" s="149" t="s">
        <v>421</v>
      </c>
      <c r="D31" s="149" t="s">
        <v>423</v>
      </c>
      <c r="E31" s="149" t="s">
        <v>422</v>
      </c>
    </row>
    <row r="32" spans="3:10" hidden="1" x14ac:dyDescent="0.2">
      <c r="C32" s="46">
        <v>1</v>
      </c>
      <c r="D32" s="46">
        <v>12</v>
      </c>
      <c r="E32" s="45" t="s">
        <v>403</v>
      </c>
      <c r="F32" s="72"/>
    </row>
    <row r="33" spans="3:6" hidden="1" x14ac:dyDescent="0.2">
      <c r="C33" s="46">
        <v>2</v>
      </c>
      <c r="D33" s="46">
        <v>1</v>
      </c>
      <c r="E33" s="45" t="s">
        <v>404</v>
      </c>
      <c r="F33" s="72"/>
    </row>
    <row r="34" spans="3:6" hidden="1" x14ac:dyDescent="0.2">
      <c r="C34" s="46">
        <v>3</v>
      </c>
      <c r="D34" s="46">
        <v>2</v>
      </c>
      <c r="E34" s="45" t="s">
        <v>405</v>
      </c>
      <c r="F34" s="72"/>
    </row>
    <row r="35" spans="3:6" hidden="1" x14ac:dyDescent="0.2">
      <c r="C35" s="46">
        <v>4</v>
      </c>
      <c r="D35" s="46">
        <v>3</v>
      </c>
      <c r="E35" s="45" t="s">
        <v>407</v>
      </c>
      <c r="F35" s="72"/>
    </row>
    <row r="36" spans="3:6" hidden="1" x14ac:dyDescent="0.2">
      <c r="C36" s="46">
        <v>5</v>
      </c>
      <c r="D36" s="46">
        <v>4</v>
      </c>
      <c r="E36" s="45" t="s">
        <v>13</v>
      </c>
      <c r="F36" s="72"/>
    </row>
    <row r="37" spans="3:6" hidden="1" x14ac:dyDescent="0.2">
      <c r="C37" s="46">
        <v>6</v>
      </c>
      <c r="D37" s="46">
        <v>5</v>
      </c>
      <c r="E37" s="45" t="s">
        <v>408</v>
      </c>
      <c r="F37" s="72"/>
    </row>
    <row r="38" spans="3:6" hidden="1" x14ac:dyDescent="0.2">
      <c r="C38" s="46">
        <v>7</v>
      </c>
      <c r="D38" s="46">
        <v>6</v>
      </c>
      <c r="E38" s="45" t="s">
        <v>424</v>
      </c>
      <c r="F38" s="72"/>
    </row>
    <row r="39" spans="3:6" hidden="1" x14ac:dyDescent="0.2">
      <c r="C39" s="46">
        <v>8</v>
      </c>
      <c r="D39" s="46">
        <v>7</v>
      </c>
      <c r="E39" s="45" t="s">
        <v>425</v>
      </c>
      <c r="F39" s="72"/>
    </row>
    <row r="40" spans="3:6" hidden="1" x14ac:dyDescent="0.2">
      <c r="C40" s="46">
        <v>9</v>
      </c>
      <c r="D40" s="46">
        <v>8</v>
      </c>
      <c r="E40" s="45" t="s">
        <v>426</v>
      </c>
      <c r="F40" s="72"/>
    </row>
    <row r="41" spans="3:6" hidden="1" x14ac:dyDescent="0.2">
      <c r="C41" s="46">
        <v>10</v>
      </c>
      <c r="D41" s="46">
        <v>9</v>
      </c>
      <c r="E41" s="45" t="s">
        <v>427</v>
      </c>
      <c r="F41" s="72"/>
    </row>
    <row r="42" spans="3:6" hidden="1" x14ac:dyDescent="0.2">
      <c r="C42" s="46">
        <v>11</v>
      </c>
      <c r="D42" s="46">
        <v>10</v>
      </c>
      <c r="E42" s="45" t="s">
        <v>428</v>
      </c>
      <c r="F42" s="72"/>
    </row>
    <row r="43" spans="3:6" hidden="1" x14ac:dyDescent="0.2">
      <c r="C43" s="46">
        <v>12</v>
      </c>
      <c r="D43" s="46">
        <v>11</v>
      </c>
      <c r="E43" s="45" t="s">
        <v>429</v>
      </c>
      <c r="F43" s="72"/>
    </row>
    <row r="44" spans="3:6" hidden="1" x14ac:dyDescent="0.2"/>
  </sheetData>
  <sheetProtection password="C6AC" sheet="1" objects="1" scenarios="1"/>
  <mergeCells count="1">
    <mergeCell ref="E2:G2"/>
  </mergeCells>
  <hyperlinks>
    <hyperlink ref="B1" location="Menu!A1" tooltip="Click here" display="Menu"/>
    <hyperlink ref="D1" location="'Map descriptions'!A1" display="Customise mapping"/>
    <hyperlink ref="F1" location="'ChartofAccounts'!A1" tooltip="Click here" display="Chart of accounts"/>
    <hyperlink ref="G1" location="Report!A1" display="Report"/>
    <hyperlink ref="E1" location="Mapping!A1" tooltip="Click here" display="Mapping"/>
  </hyperlinks>
  <pageMargins left="0.70866141732283472" right="0.70866141732283472" top="0.74803149606299213" bottom="0.74803149606299213" header="0.31496062992125984" footer="0.31496062992125984"/>
  <pageSetup paperSize="9" scale="90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B1:L660"/>
  <sheetViews>
    <sheetView showGridLines="0" workbookViewId="0">
      <selection activeCell="D7" sqref="D7"/>
    </sheetView>
  </sheetViews>
  <sheetFormatPr defaultRowHeight="11.25" x14ac:dyDescent="0.2"/>
  <cols>
    <col min="1" max="1" width="1.7109375" style="1" customWidth="1"/>
    <col min="2" max="2" width="7.5703125" style="1" hidden="1" customWidth="1"/>
    <col min="3" max="3" width="21.5703125" style="1" bestFit="1" customWidth="1"/>
    <col min="4" max="4" width="22.5703125" style="1" customWidth="1"/>
    <col min="5" max="5" width="22.5703125" style="1" hidden="1" customWidth="1"/>
    <col min="6" max="6" width="8.42578125" style="1" hidden="1" customWidth="1"/>
    <col min="7" max="7" width="13.5703125" style="1" customWidth="1"/>
    <col min="8" max="8" width="13.5703125" style="1" bestFit="1" customWidth="1"/>
    <col min="9" max="9" width="5.5703125" style="1" bestFit="1" customWidth="1"/>
    <col min="10" max="10" width="15.5703125" style="1" customWidth="1"/>
    <col min="11" max="16384" width="9.140625" style="1"/>
  </cols>
  <sheetData>
    <row r="1" spans="2:12" s="9" customFormat="1" ht="16.5" customHeight="1" x14ac:dyDescent="0.2">
      <c r="C1" s="93" t="s">
        <v>23</v>
      </c>
      <c r="D1" s="93"/>
      <c r="E1" s="93"/>
      <c r="F1" s="95"/>
      <c r="G1" s="120" t="s">
        <v>1173</v>
      </c>
      <c r="H1" s="92" t="s">
        <v>399</v>
      </c>
      <c r="I1" s="94" t="s">
        <v>477</v>
      </c>
      <c r="J1" s="32"/>
      <c r="K1" s="1"/>
      <c r="L1" s="1"/>
    </row>
    <row r="2" spans="2:12" s="7" customFormat="1" ht="23.25" x14ac:dyDescent="0.2">
      <c r="C2" s="169" t="str">
        <f>EntityName</f>
        <v>Company A</v>
      </c>
      <c r="D2" s="170"/>
      <c r="E2" s="170"/>
      <c r="F2" s="170"/>
      <c r="G2" s="171"/>
      <c r="H2" s="172">
        <f>YearEnd</f>
        <v>41698</v>
      </c>
      <c r="I2" s="173"/>
      <c r="J2" s="174"/>
    </row>
    <row r="3" spans="2:12" s="7" customFormat="1" ht="23.25" x14ac:dyDescent="0.2">
      <c r="C3" s="113" t="s">
        <v>1219</v>
      </c>
      <c r="D3" s="114"/>
      <c r="E3" s="114"/>
      <c r="F3" s="114"/>
      <c r="G3" s="114"/>
      <c r="H3" s="160"/>
      <c r="I3" s="160"/>
      <c r="J3" s="159"/>
    </row>
    <row r="4" spans="2:12" s="8" customFormat="1" ht="10.5" customHeight="1" x14ac:dyDescent="0.2">
      <c r="C4" s="39"/>
      <c r="D4" s="39"/>
      <c r="E4" s="39"/>
      <c r="F4" s="39"/>
      <c r="G4" s="39"/>
      <c r="H4" s="39"/>
      <c r="I4" s="39"/>
      <c r="J4" s="39"/>
      <c r="K4" s="39"/>
    </row>
    <row r="5" spans="2:12" s="3" customFormat="1" ht="12.75" x14ac:dyDescent="0.2">
      <c r="C5" s="15"/>
      <c r="D5"/>
      <c r="E5"/>
    </row>
    <row r="6" spans="2:12" s="23" customFormat="1" ht="13.5" x14ac:dyDescent="0.3">
      <c r="B6" s="84" t="s">
        <v>1218</v>
      </c>
      <c r="C6" s="68" t="s">
        <v>372</v>
      </c>
      <c r="D6" s="83" t="s">
        <v>373</v>
      </c>
      <c r="E6" s="83" t="s">
        <v>1177</v>
      </c>
      <c r="F6" s="41" t="s">
        <v>371</v>
      </c>
    </row>
    <row r="7" spans="2:12" s="23" customFormat="1" ht="13.5" x14ac:dyDescent="0.3">
      <c r="B7" s="121" t="s">
        <v>374</v>
      </c>
      <c r="C7" s="78" t="s">
        <v>376</v>
      </c>
      <c r="D7" s="106" t="s">
        <v>376</v>
      </c>
      <c r="E7" s="123" t="str">
        <f>MappingDatabase[[#This Row],[MapID]]&amp;" "&amp;MappingDatabase[[#This Row],[MapAltDescription]]</f>
        <v>SAL001 Sales</v>
      </c>
      <c r="F7" s="121" t="s">
        <v>374</v>
      </c>
    </row>
    <row r="8" spans="2:12" s="23" customFormat="1" ht="13.5" x14ac:dyDescent="0.3">
      <c r="B8" s="121" t="s">
        <v>375</v>
      </c>
      <c r="C8" s="78" t="s">
        <v>377</v>
      </c>
      <c r="D8" s="106" t="s">
        <v>377</v>
      </c>
      <c r="E8" s="123" t="str">
        <f>MappingDatabase[[#This Row],[MapID]]&amp;" "&amp;MappingDatabase[[#This Row],[MapAltDescription]]</f>
        <v>COS001 Cost of sales</v>
      </c>
      <c r="F8" s="121" t="s">
        <v>375</v>
      </c>
    </row>
    <row r="9" spans="2:12" s="23" customFormat="1" ht="13.5" x14ac:dyDescent="0.3">
      <c r="B9" s="121" t="s">
        <v>1178</v>
      </c>
      <c r="C9" s="78" t="s">
        <v>378</v>
      </c>
      <c r="D9" s="106" t="s">
        <v>378</v>
      </c>
      <c r="E9" s="123" t="str">
        <f>MappingDatabase[[#This Row],[MapID]]&amp;" "&amp;MappingDatabase[[#This Row],[MapAltDescription]]</f>
        <v>OIN001 Other income 1</v>
      </c>
      <c r="F9" s="121" t="s">
        <v>1178</v>
      </c>
    </row>
    <row r="10" spans="2:12" s="23" customFormat="1" ht="13.5" x14ac:dyDescent="0.3">
      <c r="B10" s="121" t="s">
        <v>1179</v>
      </c>
      <c r="C10" s="78" t="s">
        <v>379</v>
      </c>
      <c r="D10" s="106" t="s">
        <v>379</v>
      </c>
      <c r="E10" s="123" t="str">
        <f>MappingDatabase[[#This Row],[MapID]]&amp;" "&amp;MappingDatabase[[#This Row],[MapAltDescription]]</f>
        <v>OIN002 Other income 2</v>
      </c>
      <c r="F10" s="121" t="s">
        <v>1179</v>
      </c>
    </row>
    <row r="11" spans="2:12" s="23" customFormat="1" ht="13.5" x14ac:dyDescent="0.3">
      <c r="B11" s="121" t="s">
        <v>1180</v>
      </c>
      <c r="C11" s="78" t="s">
        <v>380</v>
      </c>
      <c r="D11" s="106" t="s">
        <v>380</v>
      </c>
      <c r="E11" s="123" t="str">
        <f>MappingDatabase[[#This Row],[MapID]]&amp;" "&amp;MappingDatabase[[#This Row],[MapAltDescription]]</f>
        <v>OIN003 Other income 3</v>
      </c>
      <c r="F11" s="121" t="s">
        <v>1180</v>
      </c>
    </row>
    <row r="12" spans="2:12" s="23" customFormat="1" ht="13.5" x14ac:dyDescent="0.3">
      <c r="B12" s="121" t="s">
        <v>1181</v>
      </c>
      <c r="C12" s="78" t="s">
        <v>381</v>
      </c>
      <c r="D12" s="106" t="s">
        <v>381</v>
      </c>
      <c r="E12" s="123" t="str">
        <f>MappingDatabase[[#This Row],[MapID]]&amp;" "&amp;MappingDatabase[[#This Row],[MapAltDescription]]</f>
        <v>OIN004 Other income 4</v>
      </c>
      <c r="F12" s="121" t="s">
        <v>1181</v>
      </c>
    </row>
    <row r="13" spans="2:12" s="23" customFormat="1" ht="13.5" x14ac:dyDescent="0.3">
      <c r="B13" s="121" t="s">
        <v>1182</v>
      </c>
      <c r="C13" s="78" t="s">
        <v>382</v>
      </c>
      <c r="D13" s="106" t="s">
        <v>382</v>
      </c>
      <c r="E13" s="123" t="str">
        <f>MappingDatabase[[#This Row],[MapID]]&amp;" "&amp;MappingDatabase[[#This Row],[MapAltDescription]]</f>
        <v>OIN005 Other income 5</v>
      </c>
      <c r="F13" s="121" t="s">
        <v>1182</v>
      </c>
    </row>
    <row r="14" spans="2:12" s="23" customFormat="1" ht="13.5" x14ac:dyDescent="0.3">
      <c r="B14" s="121" t="s">
        <v>1183</v>
      </c>
      <c r="C14" s="78" t="s">
        <v>397</v>
      </c>
      <c r="D14" s="106" t="s">
        <v>397</v>
      </c>
      <c r="E14" s="123" t="str">
        <f>MappingDatabase[[#This Row],[MapID]]&amp;" "&amp;MappingDatabase[[#This Row],[MapAltDescription]]</f>
        <v>OIN006 Interest received</v>
      </c>
      <c r="F14" s="121" t="s">
        <v>1183</v>
      </c>
    </row>
    <row r="15" spans="2:12" s="23" customFormat="1" ht="13.5" x14ac:dyDescent="0.3">
      <c r="B15" s="121" t="s">
        <v>1184</v>
      </c>
      <c r="C15" s="78" t="s">
        <v>384</v>
      </c>
      <c r="D15" s="106" t="s">
        <v>384</v>
      </c>
      <c r="E15" s="123" t="str">
        <f>MappingDatabase[[#This Row],[MapID]]&amp;" "&amp;MappingDatabase[[#This Row],[MapAltDescription]]</f>
        <v>OEX001 Operating expenses 1</v>
      </c>
      <c r="F15" s="121" t="s">
        <v>1184</v>
      </c>
    </row>
    <row r="16" spans="2:12" s="23" customFormat="1" ht="13.5" x14ac:dyDescent="0.3">
      <c r="B16" s="121" t="s">
        <v>1185</v>
      </c>
      <c r="C16" s="78" t="s">
        <v>385</v>
      </c>
      <c r="D16" s="106" t="s">
        <v>385</v>
      </c>
      <c r="E16" s="123" t="str">
        <f>MappingDatabase[[#This Row],[MapID]]&amp;" "&amp;MappingDatabase[[#This Row],[MapAltDescription]]</f>
        <v>OEX002 Operating expenses 2</v>
      </c>
      <c r="F16" s="121" t="s">
        <v>1185</v>
      </c>
    </row>
    <row r="17" spans="2:6" s="23" customFormat="1" ht="13.5" x14ac:dyDescent="0.3">
      <c r="B17" s="121" t="s">
        <v>1186</v>
      </c>
      <c r="C17" s="78" t="s">
        <v>386</v>
      </c>
      <c r="D17" s="106" t="s">
        <v>386</v>
      </c>
      <c r="E17" s="123" t="str">
        <f>MappingDatabase[[#This Row],[MapID]]&amp;" "&amp;MappingDatabase[[#This Row],[MapAltDescription]]</f>
        <v>OEX003 Operating expenses 3</v>
      </c>
      <c r="F17" s="121" t="s">
        <v>1186</v>
      </c>
    </row>
    <row r="18" spans="2:6" s="23" customFormat="1" ht="13.5" x14ac:dyDescent="0.3">
      <c r="B18" s="121" t="s">
        <v>1187</v>
      </c>
      <c r="C18" s="78" t="s">
        <v>387</v>
      </c>
      <c r="D18" s="106" t="s">
        <v>387</v>
      </c>
      <c r="E18" s="123" t="str">
        <f>MappingDatabase[[#This Row],[MapID]]&amp;" "&amp;MappingDatabase[[#This Row],[MapAltDescription]]</f>
        <v>OEX004 Operating expenses 4</v>
      </c>
      <c r="F18" s="121" t="s">
        <v>1187</v>
      </c>
    </row>
    <row r="19" spans="2:6" s="23" customFormat="1" ht="13.5" x14ac:dyDescent="0.3">
      <c r="B19" s="121" t="s">
        <v>1188</v>
      </c>
      <c r="C19" s="78" t="s">
        <v>388</v>
      </c>
      <c r="D19" s="106" t="s">
        <v>388</v>
      </c>
      <c r="E19" s="123" t="str">
        <f>MappingDatabase[[#This Row],[MapID]]&amp;" "&amp;MappingDatabase[[#This Row],[MapAltDescription]]</f>
        <v>OEX005 Operating expenses 5</v>
      </c>
      <c r="F19" s="121" t="s">
        <v>1188</v>
      </c>
    </row>
    <row r="20" spans="2:6" s="23" customFormat="1" ht="13.5" x14ac:dyDescent="0.3">
      <c r="B20" s="121" t="s">
        <v>1189</v>
      </c>
      <c r="C20" s="78" t="s">
        <v>389</v>
      </c>
      <c r="D20" s="106" t="s">
        <v>389</v>
      </c>
      <c r="E20" s="123" t="str">
        <f>MappingDatabase[[#This Row],[MapID]]&amp;" "&amp;MappingDatabase[[#This Row],[MapAltDescription]]</f>
        <v>OEX006 Operating expenses 6</v>
      </c>
      <c r="F20" s="121" t="s">
        <v>1189</v>
      </c>
    </row>
    <row r="21" spans="2:6" s="23" customFormat="1" ht="13.5" x14ac:dyDescent="0.3">
      <c r="B21" s="121" t="s">
        <v>1190</v>
      </c>
      <c r="C21" s="78" t="s">
        <v>390</v>
      </c>
      <c r="D21" s="106" t="s">
        <v>390</v>
      </c>
      <c r="E21" s="123" t="str">
        <f>MappingDatabase[[#This Row],[MapID]]&amp;" "&amp;MappingDatabase[[#This Row],[MapAltDescription]]</f>
        <v>OEX007 Operating expenses 7</v>
      </c>
      <c r="F21" s="121" t="s">
        <v>1190</v>
      </c>
    </row>
    <row r="22" spans="2:6" s="23" customFormat="1" ht="13.5" x14ac:dyDescent="0.3">
      <c r="B22" s="121" t="s">
        <v>1191</v>
      </c>
      <c r="C22" s="78" t="s">
        <v>391</v>
      </c>
      <c r="D22" s="106" t="s">
        <v>391</v>
      </c>
      <c r="E22" s="123" t="str">
        <f>MappingDatabase[[#This Row],[MapID]]&amp;" "&amp;MappingDatabase[[#This Row],[MapAltDescription]]</f>
        <v>OEX008 Operating expenses 8</v>
      </c>
      <c r="F22" s="121" t="s">
        <v>1191</v>
      </c>
    </row>
    <row r="23" spans="2:6" s="23" customFormat="1" ht="13.5" x14ac:dyDescent="0.3">
      <c r="B23" s="121" t="s">
        <v>1192</v>
      </c>
      <c r="C23" s="78" t="s">
        <v>392</v>
      </c>
      <c r="D23" s="106" t="s">
        <v>392</v>
      </c>
      <c r="E23" s="123" t="str">
        <f>MappingDatabase[[#This Row],[MapID]]&amp;" "&amp;MappingDatabase[[#This Row],[MapAltDescription]]</f>
        <v>OEX009 Operating expenses 9</v>
      </c>
      <c r="F23" s="121" t="s">
        <v>1192</v>
      </c>
    </row>
    <row r="24" spans="2:6" s="23" customFormat="1" ht="13.5" x14ac:dyDescent="0.3">
      <c r="B24" s="121" t="s">
        <v>1193</v>
      </c>
      <c r="C24" s="78" t="s">
        <v>393</v>
      </c>
      <c r="D24" s="106" t="s">
        <v>393</v>
      </c>
      <c r="E24" s="123" t="str">
        <f>MappingDatabase[[#This Row],[MapID]]&amp;" "&amp;MappingDatabase[[#This Row],[MapAltDescription]]</f>
        <v>OEX010 Operating expenses 10</v>
      </c>
      <c r="F24" s="121" t="s">
        <v>1193</v>
      </c>
    </row>
    <row r="25" spans="2:6" s="23" customFormat="1" ht="13.5" x14ac:dyDescent="0.3">
      <c r="B25" s="121" t="s">
        <v>1194</v>
      </c>
      <c r="C25" s="78" t="s">
        <v>752</v>
      </c>
      <c r="D25" s="106" t="s">
        <v>752</v>
      </c>
      <c r="E25" s="123" t="str">
        <f>MappingDatabase[[#This Row],[MapID]]&amp;" "&amp;MappingDatabase[[#This Row],[MapAltDescription]]</f>
        <v>OEX011 Operating expenses 11</v>
      </c>
      <c r="F25" s="121" t="s">
        <v>1194</v>
      </c>
    </row>
    <row r="26" spans="2:6" s="23" customFormat="1" ht="13.5" x14ac:dyDescent="0.3">
      <c r="B26" s="121" t="s">
        <v>1195</v>
      </c>
      <c r="C26" s="78" t="s">
        <v>753</v>
      </c>
      <c r="D26" s="106" t="s">
        <v>753</v>
      </c>
      <c r="E26" s="123" t="str">
        <f>MappingDatabase[[#This Row],[MapID]]&amp;" "&amp;MappingDatabase[[#This Row],[MapAltDescription]]</f>
        <v>OEX012 Operating expenses 12</v>
      </c>
      <c r="F26" s="121" t="s">
        <v>1195</v>
      </c>
    </row>
    <row r="27" spans="2:6" s="23" customFormat="1" ht="13.5" x14ac:dyDescent="0.3">
      <c r="B27" s="121" t="s">
        <v>1196</v>
      </c>
      <c r="C27" s="78" t="s">
        <v>754</v>
      </c>
      <c r="D27" s="106" t="s">
        <v>754</v>
      </c>
      <c r="E27" s="123" t="str">
        <f>MappingDatabase[[#This Row],[MapID]]&amp;" "&amp;MappingDatabase[[#This Row],[MapAltDescription]]</f>
        <v>OEX013 Operating expenses 13</v>
      </c>
      <c r="F27" s="121" t="s">
        <v>1196</v>
      </c>
    </row>
    <row r="28" spans="2:6" s="23" customFormat="1" ht="13.5" x14ac:dyDescent="0.3">
      <c r="B28" s="121" t="s">
        <v>1197</v>
      </c>
      <c r="C28" s="78" t="s">
        <v>755</v>
      </c>
      <c r="D28" s="106" t="s">
        <v>755</v>
      </c>
      <c r="E28" s="123" t="str">
        <f>MappingDatabase[[#This Row],[MapID]]&amp;" "&amp;MappingDatabase[[#This Row],[MapAltDescription]]</f>
        <v>OEX014 Operating expenses 14</v>
      </c>
      <c r="F28" s="121" t="s">
        <v>1197</v>
      </c>
    </row>
    <row r="29" spans="2:6" s="23" customFormat="1" ht="13.5" x14ac:dyDescent="0.3">
      <c r="B29" s="121" t="s">
        <v>1198</v>
      </c>
      <c r="C29" s="78" t="s">
        <v>756</v>
      </c>
      <c r="D29" s="106" t="s">
        <v>756</v>
      </c>
      <c r="E29" s="123" t="str">
        <f>MappingDatabase[[#This Row],[MapID]]&amp;" "&amp;MappingDatabase[[#This Row],[MapAltDescription]]</f>
        <v>OEX015 Operating expenses 15</v>
      </c>
      <c r="F29" s="121" t="s">
        <v>1198</v>
      </c>
    </row>
    <row r="30" spans="2:6" s="23" customFormat="1" ht="13.5" x14ac:dyDescent="0.3">
      <c r="B30" s="121" t="s">
        <v>1199</v>
      </c>
      <c r="C30" s="78" t="s">
        <v>757</v>
      </c>
      <c r="D30" s="106" t="s">
        <v>757</v>
      </c>
      <c r="E30" s="123" t="str">
        <f>MappingDatabase[[#This Row],[MapID]]&amp;" "&amp;MappingDatabase[[#This Row],[MapAltDescription]]</f>
        <v>OEX016 Operating expenses 16</v>
      </c>
      <c r="F30" s="121" t="s">
        <v>1199</v>
      </c>
    </row>
    <row r="31" spans="2:6" s="23" customFormat="1" ht="13.5" x14ac:dyDescent="0.3">
      <c r="B31" s="121" t="s">
        <v>1200</v>
      </c>
      <c r="C31" s="78" t="s">
        <v>758</v>
      </c>
      <c r="D31" s="106" t="s">
        <v>758</v>
      </c>
      <c r="E31" s="123" t="str">
        <f>MappingDatabase[[#This Row],[MapID]]&amp;" "&amp;MappingDatabase[[#This Row],[MapAltDescription]]</f>
        <v>OEX017 Operating expenses 17</v>
      </c>
      <c r="F31" s="121" t="s">
        <v>1200</v>
      </c>
    </row>
    <row r="32" spans="2:6" s="23" customFormat="1" ht="13.5" x14ac:dyDescent="0.3">
      <c r="B32" s="121" t="s">
        <v>1201</v>
      </c>
      <c r="C32" s="78" t="s">
        <v>759</v>
      </c>
      <c r="D32" s="106" t="s">
        <v>759</v>
      </c>
      <c r="E32" s="123" t="str">
        <f>MappingDatabase[[#This Row],[MapID]]&amp;" "&amp;MappingDatabase[[#This Row],[MapAltDescription]]</f>
        <v>OEX018 Operating expenses 18</v>
      </c>
      <c r="F32" s="121" t="s">
        <v>1201</v>
      </c>
    </row>
    <row r="33" spans="2:6" s="23" customFormat="1" ht="13.5" x14ac:dyDescent="0.3">
      <c r="B33" s="121" t="s">
        <v>1202</v>
      </c>
      <c r="C33" s="78" t="s">
        <v>760</v>
      </c>
      <c r="D33" s="106" t="s">
        <v>760</v>
      </c>
      <c r="E33" s="123" t="str">
        <f>MappingDatabase[[#This Row],[MapID]]&amp;" "&amp;MappingDatabase[[#This Row],[MapAltDescription]]</f>
        <v>OEX019 Operating expenses 19</v>
      </c>
      <c r="F33" s="121" t="s">
        <v>1202</v>
      </c>
    </row>
    <row r="34" spans="2:6" s="23" customFormat="1" ht="13.5" x14ac:dyDescent="0.3">
      <c r="B34" s="121" t="s">
        <v>1203</v>
      </c>
      <c r="C34" s="78" t="s">
        <v>761</v>
      </c>
      <c r="D34" s="106" t="s">
        <v>761</v>
      </c>
      <c r="E34" s="123" t="str">
        <f>MappingDatabase[[#This Row],[MapID]]&amp;" "&amp;MappingDatabase[[#This Row],[MapAltDescription]]</f>
        <v>OEX020 Operating expenses 20</v>
      </c>
      <c r="F34" s="121" t="s">
        <v>1203</v>
      </c>
    </row>
    <row r="35" spans="2:6" s="23" customFormat="1" ht="13.5" x14ac:dyDescent="0.3">
      <c r="B35" s="121" t="s">
        <v>1204</v>
      </c>
      <c r="C35" s="78" t="s">
        <v>762</v>
      </c>
      <c r="D35" s="106" t="s">
        <v>762</v>
      </c>
      <c r="E35" s="123" t="str">
        <f>MappingDatabase[[#This Row],[MapID]]&amp;" "&amp;MappingDatabase[[#This Row],[MapAltDescription]]</f>
        <v>OEX021 Operating expenses 21</v>
      </c>
      <c r="F35" s="121" t="s">
        <v>1204</v>
      </c>
    </row>
    <row r="36" spans="2:6" s="23" customFormat="1" ht="13.5" x14ac:dyDescent="0.3">
      <c r="B36" s="121" t="s">
        <v>1205</v>
      </c>
      <c r="C36" s="78" t="s">
        <v>763</v>
      </c>
      <c r="D36" s="106" t="s">
        <v>763</v>
      </c>
      <c r="E36" s="123" t="str">
        <f>MappingDatabase[[#This Row],[MapID]]&amp;" "&amp;MappingDatabase[[#This Row],[MapAltDescription]]</f>
        <v>OEX022 Operating expenses 22</v>
      </c>
      <c r="F36" s="121" t="s">
        <v>1205</v>
      </c>
    </row>
    <row r="37" spans="2:6" s="23" customFormat="1" ht="13.5" x14ac:dyDescent="0.3">
      <c r="B37" s="121" t="s">
        <v>1206</v>
      </c>
      <c r="C37" s="78" t="s">
        <v>764</v>
      </c>
      <c r="D37" s="106" t="s">
        <v>764</v>
      </c>
      <c r="E37" s="123" t="str">
        <f>MappingDatabase[[#This Row],[MapID]]&amp;" "&amp;MappingDatabase[[#This Row],[MapAltDescription]]</f>
        <v>OEX023 Operating expenses 23</v>
      </c>
      <c r="F37" s="121" t="s">
        <v>1206</v>
      </c>
    </row>
    <row r="38" spans="2:6" s="23" customFormat="1" ht="13.5" x14ac:dyDescent="0.3">
      <c r="B38" s="121" t="s">
        <v>1207</v>
      </c>
      <c r="C38" s="78" t="s">
        <v>765</v>
      </c>
      <c r="D38" s="106" t="s">
        <v>765</v>
      </c>
      <c r="E38" s="123" t="str">
        <f>MappingDatabase[[#This Row],[MapID]]&amp;" "&amp;MappingDatabase[[#This Row],[MapAltDescription]]</f>
        <v>OEX024 Operating expenses 24</v>
      </c>
      <c r="F38" s="121" t="s">
        <v>1207</v>
      </c>
    </row>
    <row r="39" spans="2:6" s="23" customFormat="1" ht="13.5" x14ac:dyDescent="0.3">
      <c r="B39" s="121" t="s">
        <v>1208</v>
      </c>
      <c r="C39" s="78" t="s">
        <v>766</v>
      </c>
      <c r="D39" s="106" t="s">
        <v>766</v>
      </c>
      <c r="E39" s="123" t="str">
        <f>MappingDatabase[[#This Row],[MapID]]&amp;" "&amp;MappingDatabase[[#This Row],[MapAltDescription]]</f>
        <v>OEX025 Operating expenses 25</v>
      </c>
      <c r="F39" s="121" t="s">
        <v>1208</v>
      </c>
    </row>
    <row r="40" spans="2:6" s="23" customFormat="1" ht="13.5" x14ac:dyDescent="0.3">
      <c r="B40" s="121" t="s">
        <v>1209</v>
      </c>
      <c r="C40" s="78" t="s">
        <v>767</v>
      </c>
      <c r="D40" s="106" t="s">
        <v>767</v>
      </c>
      <c r="E40" s="123" t="str">
        <f>MappingDatabase[[#This Row],[MapID]]&amp;" "&amp;MappingDatabase[[#This Row],[MapAltDescription]]</f>
        <v>OEX026 Operating expenses 26</v>
      </c>
      <c r="F40" s="121" t="s">
        <v>1209</v>
      </c>
    </row>
    <row r="41" spans="2:6" s="23" customFormat="1" ht="13.5" x14ac:dyDescent="0.3">
      <c r="B41" s="121" t="s">
        <v>1210</v>
      </c>
      <c r="C41" s="78" t="s">
        <v>768</v>
      </c>
      <c r="D41" s="106" t="s">
        <v>768</v>
      </c>
      <c r="E41" s="123" t="str">
        <f>MappingDatabase[[#This Row],[MapID]]&amp;" "&amp;MappingDatabase[[#This Row],[MapAltDescription]]</f>
        <v>OEX027 Operating expenses 27</v>
      </c>
      <c r="F41" s="121" t="s">
        <v>1210</v>
      </c>
    </row>
    <row r="42" spans="2:6" s="23" customFormat="1" ht="13.5" x14ac:dyDescent="0.3">
      <c r="B42" s="121" t="s">
        <v>1211</v>
      </c>
      <c r="C42" s="78" t="s">
        <v>769</v>
      </c>
      <c r="D42" s="106" t="s">
        <v>769</v>
      </c>
      <c r="E42" s="123" t="str">
        <f>MappingDatabase[[#This Row],[MapID]]&amp;" "&amp;MappingDatabase[[#This Row],[MapAltDescription]]</f>
        <v>OEX028 Operating expenses 28</v>
      </c>
      <c r="F42" s="121" t="s">
        <v>1211</v>
      </c>
    </row>
    <row r="43" spans="2:6" s="23" customFormat="1" ht="13.5" x14ac:dyDescent="0.3">
      <c r="B43" s="121" t="s">
        <v>1212</v>
      </c>
      <c r="C43" s="78" t="s">
        <v>770</v>
      </c>
      <c r="D43" s="106" t="s">
        <v>770</v>
      </c>
      <c r="E43" s="123" t="str">
        <f>MappingDatabase[[#This Row],[MapID]]&amp;" "&amp;MappingDatabase[[#This Row],[MapAltDescription]]</f>
        <v>OEX029 Operating expenses 29</v>
      </c>
      <c r="F43" s="121" t="s">
        <v>1212</v>
      </c>
    </row>
    <row r="44" spans="2:6" s="23" customFormat="1" ht="13.5" x14ac:dyDescent="0.3">
      <c r="B44" s="121" t="s">
        <v>1213</v>
      </c>
      <c r="C44" s="78" t="s">
        <v>771</v>
      </c>
      <c r="D44" s="106" t="s">
        <v>771</v>
      </c>
      <c r="E44" s="123" t="str">
        <f>MappingDatabase[[#This Row],[MapID]]&amp;" "&amp;MappingDatabase[[#This Row],[MapAltDescription]]</f>
        <v>OEX030 Operating expenses 30</v>
      </c>
      <c r="F44" s="121" t="s">
        <v>1213</v>
      </c>
    </row>
    <row r="45" spans="2:6" s="23" customFormat="1" ht="13.5" x14ac:dyDescent="0.3">
      <c r="B45" s="121" t="s">
        <v>1214</v>
      </c>
      <c r="C45" s="78" t="s">
        <v>394</v>
      </c>
      <c r="D45" s="106" t="s">
        <v>394</v>
      </c>
      <c r="E45" s="123" t="str">
        <f>MappingDatabase[[#This Row],[MapID]]&amp;" "&amp;MappingDatabase[[#This Row],[MapAltDescription]]</f>
        <v>OEX031 Other operating expenses</v>
      </c>
      <c r="F45" s="121" t="s">
        <v>1214</v>
      </c>
    </row>
    <row r="46" spans="2:6" s="23" customFormat="1" ht="13.5" x14ac:dyDescent="0.3">
      <c r="B46" s="121" t="s">
        <v>1215</v>
      </c>
      <c r="C46" s="78" t="s">
        <v>395</v>
      </c>
      <c r="D46" s="106" t="s">
        <v>395</v>
      </c>
      <c r="E46" s="123" t="str">
        <f>MappingDatabase[[#This Row],[MapID]]&amp;" "&amp;MappingDatabase[[#This Row],[MapAltDescription]]</f>
        <v>OEX032 Employee costs</v>
      </c>
      <c r="F46" s="121" t="s">
        <v>1215</v>
      </c>
    </row>
    <row r="47" spans="2:6" s="23" customFormat="1" ht="13.5" x14ac:dyDescent="0.3">
      <c r="B47" s="121" t="s">
        <v>1216</v>
      </c>
      <c r="C47" s="78" t="s">
        <v>396</v>
      </c>
      <c r="D47" s="106" t="s">
        <v>396</v>
      </c>
      <c r="E47" s="123" t="str">
        <f>MappingDatabase[[#This Row],[MapID]]&amp;" "&amp;MappingDatabase[[#This Row],[MapAltDescription]]</f>
        <v>IND001 Interest paid</v>
      </c>
      <c r="F47" s="121" t="s">
        <v>1216</v>
      </c>
    </row>
    <row r="48" spans="2:6" s="23" customFormat="1" ht="13.5" x14ac:dyDescent="0.3">
      <c r="B48" s="121" t="s">
        <v>1217</v>
      </c>
      <c r="C48" s="78" t="s">
        <v>398</v>
      </c>
      <c r="D48" s="106" t="s">
        <v>398</v>
      </c>
      <c r="E48" s="123" t="str">
        <f>MappingDatabase[[#This Row],[MapID]]&amp;" "&amp;MappingDatabase[[#This Row],[MapAltDescription]]</f>
        <v>IND002 Depreciation</v>
      </c>
      <c r="F48" s="121" t="s">
        <v>1217</v>
      </c>
    </row>
    <row r="49" spans="3:7" s="23" customFormat="1" x14ac:dyDescent="0.2">
      <c r="C49" s="1"/>
      <c r="D49" s="1"/>
      <c r="E49" s="1"/>
      <c r="F49" s="1"/>
      <c r="G49" s="1"/>
    </row>
    <row r="50" spans="3:7" s="23" customFormat="1" x14ac:dyDescent="0.2">
      <c r="C50" s="1"/>
      <c r="D50" s="1"/>
      <c r="E50" s="1"/>
      <c r="F50" s="1"/>
      <c r="G50" s="1"/>
    </row>
    <row r="51" spans="3:7" s="23" customFormat="1" x14ac:dyDescent="0.2">
      <c r="C51" s="1"/>
      <c r="D51" s="1"/>
      <c r="E51" s="1"/>
      <c r="F51" s="1"/>
      <c r="G51" s="1"/>
    </row>
    <row r="52" spans="3:7" s="23" customFormat="1" x14ac:dyDescent="0.2">
      <c r="C52" s="1"/>
      <c r="D52" s="1"/>
      <c r="E52" s="1"/>
      <c r="F52" s="1"/>
      <c r="G52" s="1"/>
    </row>
    <row r="53" spans="3:7" s="23" customFormat="1" x14ac:dyDescent="0.2">
      <c r="C53" s="1"/>
      <c r="D53" s="1"/>
      <c r="E53" s="1"/>
      <c r="F53" s="1"/>
      <c r="G53" s="1"/>
    </row>
    <row r="54" spans="3:7" s="23" customFormat="1" x14ac:dyDescent="0.2">
      <c r="C54" s="1"/>
      <c r="D54" s="1"/>
      <c r="E54" s="1"/>
      <c r="F54" s="1"/>
      <c r="G54" s="1"/>
    </row>
    <row r="55" spans="3:7" s="23" customFormat="1" x14ac:dyDescent="0.2">
      <c r="C55" s="1"/>
      <c r="D55" s="1"/>
      <c r="E55" s="1"/>
      <c r="F55" s="1"/>
      <c r="G55" s="1"/>
    </row>
    <row r="56" spans="3:7" s="23" customFormat="1" x14ac:dyDescent="0.2">
      <c r="C56" s="1"/>
      <c r="D56" s="1"/>
      <c r="E56" s="1"/>
      <c r="F56" s="1"/>
      <c r="G56" s="1"/>
    </row>
    <row r="57" spans="3:7" s="23" customFormat="1" x14ac:dyDescent="0.2">
      <c r="C57" s="1"/>
      <c r="D57" s="1"/>
      <c r="E57" s="1"/>
      <c r="F57" s="1"/>
      <c r="G57" s="1"/>
    </row>
    <row r="58" spans="3:7" s="23" customFormat="1" x14ac:dyDescent="0.2">
      <c r="C58" s="1"/>
      <c r="D58" s="1"/>
      <c r="E58" s="1"/>
      <c r="F58" s="1"/>
      <c r="G58" s="1"/>
    </row>
    <row r="59" spans="3:7" s="23" customFormat="1" x14ac:dyDescent="0.2">
      <c r="C59" s="1"/>
      <c r="D59" s="1"/>
      <c r="E59" s="1"/>
      <c r="F59" s="1"/>
      <c r="G59" s="1"/>
    </row>
    <row r="60" spans="3:7" s="23" customFormat="1" x14ac:dyDescent="0.2">
      <c r="C60" s="1"/>
      <c r="D60" s="1"/>
      <c r="E60" s="1"/>
      <c r="F60" s="1"/>
      <c r="G60" s="1"/>
    </row>
    <row r="61" spans="3:7" s="23" customFormat="1" x14ac:dyDescent="0.2">
      <c r="C61" s="1"/>
      <c r="D61" s="1"/>
      <c r="E61" s="1"/>
      <c r="F61" s="1"/>
      <c r="G61" s="1"/>
    </row>
    <row r="62" spans="3:7" s="23" customFormat="1" x14ac:dyDescent="0.2">
      <c r="C62" s="1"/>
      <c r="D62" s="1"/>
      <c r="E62" s="1"/>
      <c r="F62" s="1"/>
      <c r="G62" s="1"/>
    </row>
    <row r="63" spans="3:7" s="23" customFormat="1" x14ac:dyDescent="0.2">
      <c r="C63" s="1"/>
      <c r="D63" s="1"/>
      <c r="E63" s="1"/>
      <c r="F63" s="1"/>
      <c r="G63" s="1"/>
    </row>
    <row r="64" spans="3:7" s="23" customFormat="1" x14ac:dyDescent="0.2">
      <c r="C64" s="1"/>
      <c r="D64" s="1"/>
      <c r="E64" s="1"/>
      <c r="F64" s="1"/>
      <c r="G64" s="1"/>
    </row>
    <row r="65" spans="3:7" s="23" customFormat="1" x14ac:dyDescent="0.2">
      <c r="C65" s="1"/>
      <c r="D65" s="1"/>
      <c r="E65" s="1"/>
      <c r="F65" s="1"/>
      <c r="G65" s="1"/>
    </row>
    <row r="66" spans="3:7" s="23" customFormat="1" x14ac:dyDescent="0.2">
      <c r="C66" s="1"/>
      <c r="D66" s="1"/>
      <c r="E66" s="1"/>
      <c r="F66" s="1"/>
      <c r="G66" s="1"/>
    </row>
    <row r="67" spans="3:7" s="23" customFormat="1" x14ac:dyDescent="0.2">
      <c r="C67" s="1"/>
      <c r="D67" s="1"/>
      <c r="E67" s="1"/>
      <c r="F67" s="1"/>
      <c r="G67" s="1"/>
    </row>
    <row r="68" spans="3:7" s="23" customFormat="1" x14ac:dyDescent="0.2">
      <c r="C68" s="1"/>
      <c r="D68" s="1"/>
      <c r="E68" s="1"/>
      <c r="F68" s="1"/>
      <c r="G68" s="1"/>
    </row>
    <row r="69" spans="3:7" s="23" customFormat="1" x14ac:dyDescent="0.2">
      <c r="C69" s="1"/>
      <c r="D69" s="1"/>
      <c r="E69" s="1"/>
      <c r="F69" s="1"/>
      <c r="G69" s="1"/>
    </row>
    <row r="70" spans="3:7" s="23" customFormat="1" x14ac:dyDescent="0.2">
      <c r="C70" s="1"/>
      <c r="D70" s="1"/>
      <c r="E70" s="1"/>
      <c r="F70" s="1"/>
      <c r="G70" s="1"/>
    </row>
    <row r="71" spans="3:7" s="23" customFormat="1" x14ac:dyDescent="0.2">
      <c r="C71" s="1"/>
      <c r="D71" s="1"/>
      <c r="E71" s="1"/>
      <c r="F71" s="1"/>
      <c r="G71" s="1"/>
    </row>
    <row r="72" spans="3:7" s="23" customFormat="1" x14ac:dyDescent="0.2">
      <c r="C72" s="1"/>
      <c r="D72" s="1"/>
      <c r="E72" s="1"/>
      <c r="F72" s="1"/>
      <c r="G72" s="1"/>
    </row>
    <row r="73" spans="3:7" s="23" customFormat="1" x14ac:dyDescent="0.2">
      <c r="C73" s="1"/>
      <c r="D73" s="1"/>
      <c r="E73" s="1"/>
      <c r="F73" s="1"/>
      <c r="G73" s="1"/>
    </row>
    <row r="74" spans="3:7" s="23" customFormat="1" x14ac:dyDescent="0.2">
      <c r="C74" s="1"/>
      <c r="D74" s="1"/>
      <c r="E74" s="1"/>
      <c r="F74" s="1"/>
      <c r="G74" s="1"/>
    </row>
    <row r="75" spans="3:7" s="23" customFormat="1" x14ac:dyDescent="0.2">
      <c r="C75" s="1"/>
      <c r="D75" s="1"/>
      <c r="E75" s="1"/>
      <c r="F75" s="1"/>
      <c r="G75" s="1"/>
    </row>
    <row r="76" spans="3:7" s="23" customFormat="1" x14ac:dyDescent="0.2">
      <c r="C76" s="1"/>
      <c r="D76" s="1"/>
      <c r="E76" s="1"/>
      <c r="F76" s="1"/>
      <c r="G76" s="1"/>
    </row>
    <row r="77" spans="3:7" s="23" customFormat="1" x14ac:dyDescent="0.2">
      <c r="C77" s="1"/>
      <c r="D77" s="1"/>
      <c r="E77" s="1"/>
      <c r="F77" s="1"/>
      <c r="G77" s="1"/>
    </row>
    <row r="78" spans="3:7" s="23" customFormat="1" x14ac:dyDescent="0.2">
      <c r="C78" s="1"/>
      <c r="D78" s="1"/>
      <c r="E78" s="1"/>
      <c r="F78" s="1"/>
      <c r="G78" s="1"/>
    </row>
    <row r="79" spans="3:7" s="23" customFormat="1" x14ac:dyDescent="0.2">
      <c r="C79" s="1"/>
      <c r="D79" s="1"/>
      <c r="E79" s="1"/>
      <c r="F79" s="1"/>
      <c r="G79" s="1"/>
    </row>
    <row r="80" spans="3:7" s="23" customFormat="1" x14ac:dyDescent="0.2">
      <c r="C80" s="1"/>
      <c r="D80" s="1"/>
      <c r="E80" s="1"/>
      <c r="F80" s="1"/>
      <c r="G80" s="1"/>
    </row>
    <row r="81" spans="3:7" s="23" customFormat="1" x14ac:dyDescent="0.2">
      <c r="C81" s="1"/>
      <c r="D81" s="1"/>
      <c r="E81" s="1"/>
      <c r="F81" s="1"/>
      <c r="G81" s="1"/>
    </row>
    <row r="82" spans="3:7" s="23" customFormat="1" x14ac:dyDescent="0.2">
      <c r="C82" s="1"/>
      <c r="D82" s="1"/>
      <c r="E82" s="1"/>
      <c r="F82" s="1"/>
      <c r="G82" s="1"/>
    </row>
    <row r="83" spans="3:7" s="23" customFormat="1" x14ac:dyDescent="0.2">
      <c r="C83" s="1"/>
      <c r="D83" s="1"/>
      <c r="E83" s="1"/>
      <c r="F83" s="1"/>
      <c r="G83" s="1"/>
    </row>
    <row r="84" spans="3:7" s="23" customFormat="1" x14ac:dyDescent="0.2">
      <c r="C84" s="1"/>
      <c r="D84" s="1"/>
      <c r="E84" s="1"/>
      <c r="F84" s="1"/>
      <c r="G84" s="1"/>
    </row>
    <row r="85" spans="3:7" s="23" customFormat="1" x14ac:dyDescent="0.2">
      <c r="C85" s="1"/>
      <c r="D85" s="1"/>
      <c r="E85" s="1"/>
      <c r="F85" s="1"/>
      <c r="G85" s="1"/>
    </row>
    <row r="86" spans="3:7" s="23" customFormat="1" x14ac:dyDescent="0.2">
      <c r="C86" s="1"/>
      <c r="D86" s="1"/>
      <c r="E86" s="1"/>
      <c r="F86" s="1"/>
      <c r="G86" s="1"/>
    </row>
    <row r="87" spans="3:7" s="23" customFormat="1" x14ac:dyDescent="0.2">
      <c r="C87" s="1"/>
      <c r="D87" s="1"/>
      <c r="E87" s="1"/>
      <c r="F87" s="1"/>
      <c r="G87" s="1"/>
    </row>
    <row r="88" spans="3:7" s="23" customFormat="1" x14ac:dyDescent="0.2">
      <c r="C88" s="1"/>
      <c r="D88" s="1"/>
      <c r="E88" s="1"/>
      <c r="F88" s="1"/>
      <c r="G88" s="1"/>
    </row>
    <row r="89" spans="3:7" s="23" customFormat="1" x14ac:dyDescent="0.2">
      <c r="C89" s="1"/>
      <c r="D89" s="1"/>
      <c r="E89" s="1"/>
      <c r="F89" s="1"/>
      <c r="G89" s="1"/>
    </row>
    <row r="90" spans="3:7" s="23" customFormat="1" x14ac:dyDescent="0.2">
      <c r="C90" s="1"/>
      <c r="D90" s="1"/>
      <c r="E90" s="1"/>
      <c r="F90" s="1"/>
      <c r="G90" s="1"/>
    </row>
    <row r="91" spans="3:7" s="23" customFormat="1" x14ac:dyDescent="0.2">
      <c r="C91" s="1"/>
      <c r="D91" s="1"/>
      <c r="E91" s="1"/>
      <c r="F91" s="1"/>
      <c r="G91" s="1"/>
    </row>
    <row r="92" spans="3:7" s="23" customFormat="1" x14ac:dyDescent="0.2">
      <c r="C92" s="1"/>
      <c r="D92" s="1"/>
      <c r="E92" s="1"/>
      <c r="F92" s="1"/>
      <c r="G92" s="1"/>
    </row>
    <row r="93" spans="3:7" s="23" customFormat="1" x14ac:dyDescent="0.2">
      <c r="C93" s="1"/>
      <c r="D93" s="1"/>
      <c r="E93" s="1"/>
      <c r="F93" s="1"/>
      <c r="G93" s="1"/>
    </row>
    <row r="94" spans="3:7" s="23" customFormat="1" x14ac:dyDescent="0.2">
      <c r="C94" s="1"/>
      <c r="D94" s="1"/>
      <c r="E94" s="1"/>
      <c r="F94" s="1"/>
      <c r="G94" s="1"/>
    </row>
    <row r="95" spans="3:7" s="23" customFormat="1" x14ac:dyDescent="0.2">
      <c r="C95" s="1"/>
      <c r="D95" s="1"/>
      <c r="E95" s="1"/>
      <c r="F95" s="1"/>
      <c r="G95" s="1"/>
    </row>
    <row r="96" spans="3:7" s="23" customFormat="1" x14ac:dyDescent="0.2">
      <c r="C96" s="1"/>
      <c r="D96" s="1"/>
      <c r="E96" s="1"/>
      <c r="F96" s="1"/>
      <c r="G96" s="1"/>
    </row>
    <row r="97" spans="3:7" s="23" customFormat="1" x14ac:dyDescent="0.2">
      <c r="C97" s="1"/>
      <c r="D97" s="1"/>
      <c r="E97" s="1"/>
      <c r="F97" s="1"/>
      <c r="G97" s="1"/>
    </row>
    <row r="98" spans="3:7" s="23" customFormat="1" x14ac:dyDescent="0.2">
      <c r="C98" s="1"/>
      <c r="D98" s="1"/>
      <c r="E98" s="1"/>
      <c r="F98" s="1"/>
      <c r="G98" s="1"/>
    </row>
    <row r="99" spans="3:7" s="23" customFormat="1" x14ac:dyDescent="0.2">
      <c r="C99" s="1"/>
      <c r="D99" s="1"/>
      <c r="E99" s="1"/>
      <c r="F99" s="1"/>
      <c r="G99" s="1"/>
    </row>
    <row r="100" spans="3:7" s="23" customFormat="1" x14ac:dyDescent="0.2">
      <c r="C100" s="1"/>
      <c r="D100" s="1"/>
      <c r="E100" s="1"/>
      <c r="F100" s="1"/>
      <c r="G100" s="1"/>
    </row>
    <row r="101" spans="3:7" s="23" customFormat="1" x14ac:dyDescent="0.2">
      <c r="C101" s="1"/>
      <c r="D101" s="1"/>
      <c r="E101" s="1"/>
      <c r="F101" s="1"/>
      <c r="G101" s="1"/>
    </row>
    <row r="102" spans="3:7" s="23" customFormat="1" x14ac:dyDescent="0.2">
      <c r="C102" s="1"/>
      <c r="D102" s="1"/>
      <c r="E102" s="1"/>
      <c r="F102" s="1"/>
      <c r="G102" s="1"/>
    </row>
    <row r="103" spans="3:7" s="23" customFormat="1" x14ac:dyDescent="0.2">
      <c r="C103" s="1"/>
      <c r="D103" s="1"/>
      <c r="E103" s="1"/>
      <c r="F103" s="1"/>
      <c r="G103" s="1"/>
    </row>
    <row r="104" spans="3:7" s="23" customFormat="1" x14ac:dyDescent="0.2">
      <c r="C104" s="1"/>
      <c r="D104" s="1"/>
      <c r="E104" s="1"/>
      <c r="F104" s="1"/>
      <c r="G104" s="1"/>
    </row>
    <row r="105" spans="3:7" s="23" customFormat="1" x14ac:dyDescent="0.2">
      <c r="C105" s="1"/>
      <c r="D105" s="1"/>
      <c r="E105" s="1"/>
      <c r="F105" s="1"/>
      <c r="G105" s="1"/>
    </row>
    <row r="106" spans="3:7" s="23" customFormat="1" x14ac:dyDescent="0.2">
      <c r="C106" s="1"/>
      <c r="D106" s="1"/>
      <c r="E106" s="1"/>
      <c r="F106" s="1"/>
      <c r="G106" s="1"/>
    </row>
    <row r="107" spans="3:7" s="23" customFormat="1" x14ac:dyDescent="0.2">
      <c r="C107" s="1"/>
      <c r="D107" s="1"/>
      <c r="E107" s="1"/>
      <c r="F107" s="1"/>
      <c r="G107" s="1"/>
    </row>
    <row r="108" spans="3:7" s="23" customFormat="1" x14ac:dyDescent="0.2">
      <c r="C108" s="1"/>
      <c r="D108" s="1"/>
      <c r="E108" s="1"/>
      <c r="F108" s="1"/>
      <c r="G108" s="1"/>
    </row>
    <row r="109" spans="3:7" s="23" customFormat="1" x14ac:dyDescent="0.2">
      <c r="C109" s="1"/>
      <c r="D109" s="1"/>
      <c r="E109" s="1"/>
      <c r="F109" s="1"/>
      <c r="G109" s="1"/>
    </row>
    <row r="110" spans="3:7" s="23" customFormat="1" x14ac:dyDescent="0.2">
      <c r="C110" s="1"/>
      <c r="D110" s="1"/>
      <c r="E110" s="1"/>
      <c r="F110" s="1"/>
      <c r="G110" s="1"/>
    </row>
    <row r="111" spans="3:7" s="23" customFormat="1" x14ac:dyDescent="0.2">
      <c r="C111" s="1"/>
      <c r="D111" s="1"/>
      <c r="E111" s="1"/>
      <c r="F111" s="1"/>
      <c r="G111" s="1"/>
    </row>
    <row r="112" spans="3:7" s="23" customFormat="1" x14ac:dyDescent="0.2">
      <c r="C112" s="1"/>
      <c r="D112" s="1"/>
      <c r="E112" s="1"/>
      <c r="F112" s="1"/>
      <c r="G112" s="1"/>
    </row>
    <row r="113" spans="3:7" s="23" customFormat="1" x14ac:dyDescent="0.2">
      <c r="C113" s="1"/>
      <c r="D113" s="1"/>
      <c r="E113" s="1"/>
      <c r="F113" s="1"/>
      <c r="G113" s="1"/>
    </row>
    <row r="114" spans="3:7" s="23" customFormat="1" x14ac:dyDescent="0.2">
      <c r="C114" s="1"/>
      <c r="D114" s="1"/>
      <c r="E114" s="1"/>
      <c r="F114" s="1"/>
      <c r="G114" s="1"/>
    </row>
    <row r="115" spans="3:7" s="23" customFormat="1" x14ac:dyDescent="0.2">
      <c r="C115" s="1"/>
      <c r="D115" s="1"/>
      <c r="E115" s="1"/>
      <c r="F115" s="1"/>
      <c r="G115" s="1"/>
    </row>
    <row r="116" spans="3:7" s="23" customFormat="1" x14ac:dyDescent="0.2">
      <c r="C116" s="1"/>
      <c r="D116" s="1"/>
      <c r="E116" s="1"/>
      <c r="F116" s="1"/>
      <c r="G116" s="1"/>
    </row>
    <row r="117" spans="3:7" s="23" customFormat="1" x14ac:dyDescent="0.2">
      <c r="C117" s="1"/>
      <c r="D117" s="1"/>
      <c r="E117" s="1"/>
      <c r="F117" s="1"/>
      <c r="G117" s="1"/>
    </row>
    <row r="118" spans="3:7" s="23" customFormat="1" x14ac:dyDescent="0.2">
      <c r="C118" s="1"/>
      <c r="D118" s="1"/>
      <c r="E118" s="1"/>
      <c r="F118" s="1"/>
      <c r="G118" s="1"/>
    </row>
    <row r="119" spans="3:7" s="23" customFormat="1" x14ac:dyDescent="0.2">
      <c r="C119" s="1"/>
      <c r="D119" s="1"/>
      <c r="E119" s="1"/>
      <c r="F119" s="1"/>
      <c r="G119" s="1"/>
    </row>
    <row r="120" spans="3:7" s="23" customFormat="1" x14ac:dyDescent="0.2">
      <c r="C120" s="1"/>
      <c r="D120" s="1"/>
      <c r="E120" s="1"/>
      <c r="F120" s="1"/>
      <c r="G120" s="1"/>
    </row>
    <row r="121" spans="3:7" s="23" customFormat="1" x14ac:dyDescent="0.2">
      <c r="C121" s="1"/>
      <c r="D121" s="1"/>
      <c r="E121" s="1"/>
      <c r="F121" s="1"/>
      <c r="G121" s="1"/>
    </row>
    <row r="122" spans="3:7" s="23" customFormat="1" x14ac:dyDescent="0.2">
      <c r="C122" s="1"/>
      <c r="D122" s="1"/>
      <c r="E122" s="1"/>
      <c r="F122" s="1"/>
      <c r="G122" s="1"/>
    </row>
    <row r="123" spans="3:7" s="23" customFormat="1" x14ac:dyDescent="0.2">
      <c r="C123" s="1"/>
      <c r="D123" s="1"/>
      <c r="E123" s="1"/>
      <c r="F123" s="1"/>
      <c r="G123" s="1"/>
    </row>
    <row r="124" spans="3:7" s="23" customFormat="1" x14ac:dyDescent="0.2">
      <c r="C124" s="1"/>
      <c r="D124" s="1"/>
      <c r="E124" s="1"/>
      <c r="F124" s="1"/>
      <c r="G124" s="1"/>
    </row>
    <row r="125" spans="3:7" s="23" customFormat="1" x14ac:dyDescent="0.2">
      <c r="C125" s="1"/>
      <c r="D125" s="1"/>
      <c r="E125" s="1"/>
      <c r="F125" s="1"/>
      <c r="G125" s="1"/>
    </row>
    <row r="126" spans="3:7" s="23" customFormat="1" x14ac:dyDescent="0.2">
      <c r="C126" s="1"/>
      <c r="D126" s="1"/>
      <c r="E126" s="1"/>
      <c r="F126" s="1"/>
      <c r="G126" s="1"/>
    </row>
    <row r="127" spans="3:7" s="23" customFormat="1" x14ac:dyDescent="0.2">
      <c r="C127" s="1"/>
      <c r="D127" s="1"/>
      <c r="E127" s="1"/>
      <c r="F127" s="1"/>
      <c r="G127" s="1"/>
    </row>
    <row r="128" spans="3:7" s="23" customFormat="1" x14ac:dyDescent="0.2">
      <c r="C128" s="1"/>
      <c r="D128" s="1"/>
      <c r="E128" s="1"/>
      <c r="F128" s="1"/>
      <c r="G128" s="1"/>
    </row>
    <row r="129" spans="3:7" s="23" customFormat="1" x14ac:dyDescent="0.2">
      <c r="C129" s="1"/>
      <c r="D129" s="1"/>
      <c r="E129" s="1"/>
      <c r="F129" s="1"/>
      <c r="G129" s="1"/>
    </row>
    <row r="130" spans="3:7" s="23" customFormat="1" x14ac:dyDescent="0.2">
      <c r="C130" s="1"/>
      <c r="D130" s="1"/>
      <c r="E130" s="1"/>
      <c r="F130" s="1"/>
      <c r="G130" s="1"/>
    </row>
    <row r="131" spans="3:7" s="23" customFormat="1" x14ac:dyDescent="0.2">
      <c r="C131" s="1"/>
      <c r="D131" s="1"/>
      <c r="E131" s="1"/>
      <c r="F131" s="1"/>
      <c r="G131" s="1"/>
    </row>
    <row r="132" spans="3:7" s="23" customFormat="1" x14ac:dyDescent="0.2">
      <c r="C132" s="1"/>
      <c r="D132" s="1"/>
      <c r="E132" s="1"/>
      <c r="F132" s="1"/>
      <c r="G132" s="1"/>
    </row>
    <row r="133" spans="3:7" s="23" customFormat="1" x14ac:dyDescent="0.2">
      <c r="C133" s="1"/>
      <c r="D133" s="1"/>
      <c r="E133" s="1"/>
      <c r="F133" s="1"/>
      <c r="G133" s="1"/>
    </row>
    <row r="134" spans="3:7" s="23" customFormat="1" x14ac:dyDescent="0.2">
      <c r="C134" s="1"/>
      <c r="D134" s="1"/>
      <c r="E134" s="1"/>
      <c r="F134" s="1"/>
      <c r="G134" s="1"/>
    </row>
    <row r="135" spans="3:7" s="23" customFormat="1" x14ac:dyDescent="0.2">
      <c r="C135" s="1"/>
      <c r="D135" s="1"/>
      <c r="E135" s="1"/>
      <c r="F135" s="1"/>
      <c r="G135" s="1"/>
    </row>
    <row r="136" spans="3:7" s="23" customFormat="1" x14ac:dyDescent="0.2">
      <c r="C136" s="1"/>
      <c r="D136" s="1"/>
      <c r="E136" s="1"/>
      <c r="F136" s="1"/>
      <c r="G136" s="1"/>
    </row>
    <row r="137" spans="3:7" s="23" customFormat="1" x14ac:dyDescent="0.2">
      <c r="C137" s="1"/>
      <c r="D137" s="1"/>
      <c r="E137" s="1"/>
      <c r="F137" s="1"/>
      <c r="G137" s="1"/>
    </row>
    <row r="138" spans="3:7" s="23" customFormat="1" x14ac:dyDescent="0.2">
      <c r="C138" s="1"/>
      <c r="D138" s="1"/>
      <c r="E138" s="1"/>
      <c r="F138" s="1"/>
      <c r="G138" s="1"/>
    </row>
    <row r="139" spans="3:7" s="23" customFormat="1" x14ac:dyDescent="0.2">
      <c r="C139" s="1"/>
      <c r="D139" s="1"/>
      <c r="E139" s="1"/>
      <c r="F139" s="1"/>
      <c r="G139" s="1"/>
    </row>
    <row r="140" spans="3:7" s="23" customFormat="1" x14ac:dyDescent="0.2">
      <c r="C140" s="1"/>
      <c r="D140" s="1"/>
      <c r="E140" s="1"/>
      <c r="F140" s="1"/>
      <c r="G140" s="1"/>
    </row>
    <row r="141" spans="3:7" s="23" customFormat="1" x14ac:dyDescent="0.2">
      <c r="C141" s="1"/>
      <c r="D141" s="1"/>
      <c r="E141" s="1"/>
      <c r="F141" s="1"/>
      <c r="G141" s="1"/>
    </row>
    <row r="142" spans="3:7" s="23" customFormat="1" x14ac:dyDescent="0.2">
      <c r="C142" s="1"/>
      <c r="D142" s="1"/>
      <c r="E142" s="1"/>
      <c r="F142" s="1"/>
      <c r="G142" s="1"/>
    </row>
    <row r="143" spans="3:7" s="23" customFormat="1" x14ac:dyDescent="0.2">
      <c r="C143" s="1"/>
      <c r="D143" s="1"/>
      <c r="E143" s="1"/>
      <c r="F143" s="1"/>
      <c r="G143" s="1"/>
    </row>
    <row r="144" spans="3:7" s="23" customFormat="1" x14ac:dyDescent="0.2">
      <c r="C144" s="1"/>
      <c r="D144" s="1"/>
      <c r="E144" s="1"/>
      <c r="F144" s="1"/>
      <c r="G144" s="1"/>
    </row>
    <row r="145" spans="3:7" s="23" customFormat="1" x14ac:dyDescent="0.2">
      <c r="C145" s="1"/>
      <c r="D145" s="1"/>
      <c r="E145" s="1"/>
      <c r="F145" s="1"/>
      <c r="G145" s="1"/>
    </row>
    <row r="146" spans="3:7" s="23" customFormat="1" x14ac:dyDescent="0.2">
      <c r="C146" s="1"/>
      <c r="D146" s="1"/>
      <c r="E146" s="1"/>
      <c r="F146" s="1"/>
      <c r="G146" s="1"/>
    </row>
    <row r="147" spans="3:7" s="23" customFormat="1" x14ac:dyDescent="0.2">
      <c r="C147" s="1"/>
      <c r="D147" s="1"/>
      <c r="E147" s="1"/>
      <c r="F147" s="1"/>
      <c r="G147" s="1"/>
    </row>
    <row r="148" spans="3:7" s="23" customFormat="1" x14ac:dyDescent="0.2">
      <c r="C148" s="1"/>
      <c r="D148" s="1"/>
      <c r="E148" s="1"/>
      <c r="F148" s="1"/>
      <c r="G148" s="1"/>
    </row>
    <row r="149" spans="3:7" s="23" customFormat="1" x14ac:dyDescent="0.2">
      <c r="C149" s="1"/>
      <c r="D149" s="1"/>
      <c r="E149" s="1"/>
      <c r="F149" s="1"/>
      <c r="G149" s="1"/>
    </row>
    <row r="150" spans="3:7" s="23" customFormat="1" x14ac:dyDescent="0.2">
      <c r="C150" s="1"/>
      <c r="D150" s="1"/>
      <c r="E150" s="1"/>
      <c r="F150" s="1"/>
      <c r="G150" s="1"/>
    </row>
    <row r="151" spans="3:7" s="23" customFormat="1" x14ac:dyDescent="0.2">
      <c r="C151" s="1"/>
      <c r="D151" s="1"/>
      <c r="E151" s="1"/>
      <c r="F151" s="1"/>
      <c r="G151" s="1"/>
    </row>
    <row r="152" spans="3:7" s="23" customFormat="1" x14ac:dyDescent="0.2">
      <c r="C152" s="1"/>
      <c r="D152" s="1"/>
      <c r="E152" s="1"/>
      <c r="F152" s="1"/>
      <c r="G152" s="1"/>
    </row>
    <row r="153" spans="3:7" s="23" customFormat="1" x14ac:dyDescent="0.2">
      <c r="C153" s="1"/>
      <c r="D153" s="1"/>
      <c r="E153" s="1"/>
      <c r="F153" s="1"/>
      <c r="G153" s="1"/>
    </row>
    <row r="154" spans="3:7" s="23" customFormat="1" x14ac:dyDescent="0.2">
      <c r="C154" s="1"/>
      <c r="D154" s="1"/>
      <c r="E154" s="1"/>
      <c r="F154" s="1"/>
      <c r="G154" s="1"/>
    </row>
    <row r="155" spans="3:7" s="23" customFormat="1" x14ac:dyDescent="0.2">
      <c r="C155" s="1"/>
      <c r="D155" s="1"/>
      <c r="E155" s="1"/>
      <c r="F155" s="1"/>
      <c r="G155" s="1"/>
    </row>
    <row r="156" spans="3:7" s="23" customFormat="1" x14ac:dyDescent="0.2">
      <c r="C156" s="1"/>
      <c r="D156" s="1"/>
      <c r="E156" s="1"/>
      <c r="F156" s="1"/>
      <c r="G156" s="1"/>
    </row>
    <row r="157" spans="3:7" s="23" customFormat="1" x14ac:dyDescent="0.2">
      <c r="C157" s="1"/>
      <c r="D157" s="1"/>
      <c r="E157" s="1"/>
      <c r="F157" s="1"/>
      <c r="G157" s="1"/>
    </row>
    <row r="158" spans="3:7" s="23" customFormat="1" x14ac:dyDescent="0.2">
      <c r="C158" s="1"/>
      <c r="D158" s="1"/>
      <c r="E158" s="1"/>
      <c r="F158" s="1"/>
      <c r="G158" s="1"/>
    </row>
    <row r="159" spans="3:7" s="23" customFormat="1" x14ac:dyDescent="0.2">
      <c r="C159" s="1"/>
      <c r="D159" s="1"/>
      <c r="E159" s="1"/>
      <c r="F159" s="1"/>
      <c r="G159" s="1"/>
    </row>
    <row r="160" spans="3:7" s="23" customFormat="1" x14ac:dyDescent="0.2">
      <c r="C160" s="1"/>
      <c r="D160" s="1"/>
      <c r="E160" s="1"/>
      <c r="F160" s="1"/>
      <c r="G160" s="1"/>
    </row>
    <row r="161" spans="3:7" s="23" customFormat="1" x14ac:dyDescent="0.2">
      <c r="C161" s="1"/>
      <c r="D161" s="1"/>
      <c r="E161" s="1"/>
      <c r="F161" s="1"/>
      <c r="G161" s="1"/>
    </row>
    <row r="162" spans="3:7" s="23" customFormat="1" x14ac:dyDescent="0.2">
      <c r="C162" s="1"/>
      <c r="D162" s="1"/>
      <c r="E162" s="1"/>
      <c r="F162" s="1"/>
      <c r="G162" s="1"/>
    </row>
    <row r="163" spans="3:7" s="23" customFormat="1" x14ac:dyDescent="0.2">
      <c r="C163" s="1"/>
      <c r="D163" s="1"/>
      <c r="E163" s="1"/>
      <c r="F163" s="1"/>
      <c r="G163" s="1"/>
    </row>
    <row r="164" spans="3:7" s="23" customFormat="1" x14ac:dyDescent="0.2">
      <c r="C164" s="1"/>
      <c r="D164" s="1"/>
      <c r="E164" s="1"/>
      <c r="F164" s="1"/>
      <c r="G164" s="1"/>
    </row>
    <row r="165" spans="3:7" s="23" customFormat="1" x14ac:dyDescent="0.2">
      <c r="C165" s="1"/>
      <c r="D165" s="1"/>
      <c r="E165" s="1"/>
      <c r="F165" s="1"/>
      <c r="G165" s="1"/>
    </row>
    <row r="166" spans="3:7" s="23" customFormat="1" x14ac:dyDescent="0.2">
      <c r="C166" s="1"/>
      <c r="D166" s="1"/>
      <c r="E166" s="1"/>
      <c r="F166" s="1"/>
      <c r="G166" s="1"/>
    </row>
    <row r="167" spans="3:7" s="23" customFormat="1" x14ac:dyDescent="0.2">
      <c r="C167" s="1"/>
      <c r="D167" s="1"/>
      <c r="E167" s="1"/>
      <c r="F167" s="1"/>
      <c r="G167" s="1"/>
    </row>
    <row r="168" spans="3:7" s="23" customFormat="1" x14ac:dyDescent="0.2">
      <c r="C168" s="1"/>
      <c r="D168" s="1"/>
      <c r="E168" s="1"/>
      <c r="F168" s="1"/>
      <c r="G168" s="1"/>
    </row>
    <row r="169" spans="3:7" s="23" customFormat="1" x14ac:dyDescent="0.2">
      <c r="C169" s="1"/>
      <c r="D169" s="1"/>
      <c r="E169" s="1"/>
      <c r="F169" s="1"/>
      <c r="G169" s="1"/>
    </row>
    <row r="170" spans="3:7" s="23" customFormat="1" x14ac:dyDescent="0.2">
      <c r="C170" s="1"/>
      <c r="D170" s="1"/>
      <c r="E170" s="1"/>
      <c r="F170" s="1"/>
      <c r="G170" s="1"/>
    </row>
    <row r="171" spans="3:7" s="23" customFormat="1" x14ac:dyDescent="0.2">
      <c r="C171" s="1"/>
      <c r="D171" s="1"/>
      <c r="E171" s="1"/>
      <c r="F171" s="1"/>
      <c r="G171" s="1"/>
    </row>
    <row r="172" spans="3:7" s="23" customFormat="1" x14ac:dyDescent="0.2">
      <c r="C172" s="1"/>
      <c r="D172" s="1"/>
      <c r="E172" s="1"/>
      <c r="F172" s="1"/>
      <c r="G172" s="1"/>
    </row>
    <row r="173" spans="3:7" s="23" customFormat="1" x14ac:dyDescent="0.2">
      <c r="C173" s="1"/>
      <c r="D173" s="1"/>
      <c r="E173" s="1"/>
      <c r="F173" s="1"/>
      <c r="G173" s="1"/>
    </row>
    <row r="174" spans="3:7" s="23" customFormat="1" x14ac:dyDescent="0.2">
      <c r="C174" s="1"/>
      <c r="D174" s="1"/>
      <c r="E174" s="1"/>
      <c r="F174" s="1"/>
      <c r="G174" s="1"/>
    </row>
    <row r="175" spans="3:7" s="23" customFormat="1" x14ac:dyDescent="0.2">
      <c r="C175" s="1"/>
      <c r="D175" s="1"/>
      <c r="E175" s="1"/>
      <c r="F175" s="1"/>
      <c r="G175" s="1"/>
    </row>
    <row r="176" spans="3:7" s="23" customFormat="1" x14ac:dyDescent="0.2">
      <c r="C176" s="1"/>
      <c r="D176" s="1"/>
      <c r="E176" s="1"/>
      <c r="F176" s="1"/>
      <c r="G176" s="1"/>
    </row>
    <row r="177" spans="3:7" s="23" customFormat="1" x14ac:dyDescent="0.2">
      <c r="C177" s="1"/>
      <c r="D177" s="1"/>
      <c r="E177" s="1"/>
      <c r="F177" s="1"/>
      <c r="G177" s="1"/>
    </row>
    <row r="178" spans="3:7" s="23" customFormat="1" x14ac:dyDescent="0.2">
      <c r="C178" s="1"/>
      <c r="D178" s="1"/>
      <c r="E178" s="1"/>
      <c r="F178" s="1"/>
      <c r="G178" s="1"/>
    </row>
    <row r="179" spans="3:7" s="23" customFormat="1" x14ac:dyDescent="0.2">
      <c r="C179" s="1"/>
      <c r="D179" s="1"/>
      <c r="E179" s="1"/>
      <c r="F179" s="1"/>
      <c r="G179" s="1"/>
    </row>
    <row r="180" spans="3:7" s="23" customFormat="1" x14ac:dyDescent="0.2">
      <c r="C180" s="1"/>
      <c r="D180" s="1"/>
      <c r="E180" s="1"/>
      <c r="F180" s="1"/>
      <c r="G180" s="1"/>
    </row>
    <row r="181" spans="3:7" s="23" customFormat="1" x14ac:dyDescent="0.2">
      <c r="C181" s="1"/>
      <c r="D181" s="1"/>
      <c r="E181" s="1"/>
      <c r="F181" s="1"/>
      <c r="G181" s="1"/>
    </row>
    <row r="182" spans="3:7" s="23" customFormat="1" x14ac:dyDescent="0.2">
      <c r="C182" s="1"/>
      <c r="D182" s="1"/>
      <c r="E182" s="1"/>
      <c r="F182" s="1"/>
      <c r="G182" s="1"/>
    </row>
    <row r="183" spans="3:7" s="23" customFormat="1" x14ac:dyDescent="0.2">
      <c r="C183" s="1"/>
      <c r="D183" s="1"/>
      <c r="E183" s="1"/>
      <c r="F183" s="1"/>
      <c r="G183" s="1"/>
    </row>
    <row r="184" spans="3:7" s="23" customFormat="1" x14ac:dyDescent="0.2">
      <c r="C184" s="1"/>
      <c r="D184" s="1"/>
      <c r="E184" s="1"/>
      <c r="F184" s="1"/>
      <c r="G184" s="1"/>
    </row>
    <row r="185" spans="3:7" s="23" customFormat="1" x14ac:dyDescent="0.2">
      <c r="C185" s="1"/>
      <c r="D185" s="1"/>
      <c r="E185" s="1"/>
      <c r="F185" s="1"/>
      <c r="G185" s="1"/>
    </row>
    <row r="186" spans="3:7" s="23" customFormat="1" x14ac:dyDescent="0.2">
      <c r="C186" s="1"/>
      <c r="D186" s="1"/>
      <c r="E186" s="1"/>
      <c r="F186" s="1"/>
      <c r="G186" s="1"/>
    </row>
    <row r="187" spans="3:7" s="23" customFormat="1" x14ac:dyDescent="0.2">
      <c r="C187" s="1"/>
      <c r="D187" s="1"/>
      <c r="E187" s="1"/>
      <c r="F187" s="1"/>
      <c r="G187" s="1"/>
    </row>
    <row r="188" spans="3:7" s="23" customFormat="1" x14ac:dyDescent="0.2">
      <c r="C188" s="1"/>
      <c r="D188" s="1"/>
      <c r="E188" s="1"/>
      <c r="F188" s="1"/>
      <c r="G188" s="1"/>
    </row>
    <row r="189" spans="3:7" s="23" customFormat="1" x14ac:dyDescent="0.2">
      <c r="C189" s="1"/>
      <c r="D189" s="1"/>
      <c r="E189" s="1"/>
      <c r="F189" s="1"/>
      <c r="G189" s="1"/>
    </row>
    <row r="190" spans="3:7" s="23" customFormat="1" x14ac:dyDescent="0.2">
      <c r="C190" s="1"/>
      <c r="D190" s="1"/>
      <c r="E190" s="1"/>
      <c r="F190" s="1"/>
      <c r="G190" s="1"/>
    </row>
    <row r="191" spans="3:7" s="23" customFormat="1" x14ac:dyDescent="0.2">
      <c r="C191" s="1"/>
      <c r="D191" s="1"/>
      <c r="E191" s="1"/>
      <c r="F191" s="1"/>
      <c r="G191" s="1"/>
    </row>
    <row r="192" spans="3:7" s="23" customFormat="1" x14ac:dyDescent="0.2">
      <c r="C192" s="1"/>
      <c r="D192" s="1"/>
      <c r="E192" s="1"/>
      <c r="F192" s="1"/>
      <c r="G192" s="1"/>
    </row>
    <row r="193" spans="3:7" s="23" customFormat="1" x14ac:dyDescent="0.2">
      <c r="C193" s="1"/>
      <c r="D193" s="1"/>
      <c r="E193" s="1"/>
      <c r="F193" s="1"/>
      <c r="G193" s="1"/>
    </row>
    <row r="194" spans="3:7" s="23" customFormat="1" x14ac:dyDescent="0.2">
      <c r="C194" s="1"/>
      <c r="D194" s="1"/>
      <c r="E194" s="1"/>
      <c r="F194" s="1"/>
      <c r="G194" s="1"/>
    </row>
    <row r="195" spans="3:7" s="23" customFormat="1" x14ac:dyDescent="0.2">
      <c r="C195" s="1"/>
      <c r="D195" s="1"/>
      <c r="E195" s="1"/>
      <c r="F195" s="1"/>
      <c r="G195" s="1"/>
    </row>
    <row r="196" spans="3:7" s="23" customFormat="1" x14ac:dyDescent="0.2">
      <c r="C196" s="1"/>
      <c r="D196" s="1"/>
      <c r="E196" s="1"/>
      <c r="F196" s="1"/>
      <c r="G196" s="1"/>
    </row>
    <row r="197" spans="3:7" s="23" customFormat="1" x14ac:dyDescent="0.2">
      <c r="C197" s="1"/>
      <c r="D197" s="1"/>
      <c r="E197" s="1"/>
      <c r="F197" s="1"/>
      <c r="G197" s="1"/>
    </row>
    <row r="198" spans="3:7" s="23" customFormat="1" x14ac:dyDescent="0.2">
      <c r="C198" s="1"/>
      <c r="D198" s="1"/>
      <c r="E198" s="1"/>
      <c r="F198" s="1"/>
      <c r="G198" s="1"/>
    </row>
    <row r="199" spans="3:7" s="23" customFormat="1" x14ac:dyDescent="0.2">
      <c r="C199" s="1"/>
      <c r="D199" s="1"/>
      <c r="E199" s="1"/>
      <c r="F199" s="1"/>
      <c r="G199" s="1"/>
    </row>
    <row r="200" spans="3:7" s="23" customFormat="1" x14ac:dyDescent="0.2">
      <c r="C200" s="1"/>
      <c r="D200" s="1"/>
      <c r="E200" s="1"/>
      <c r="F200" s="1"/>
      <c r="G200" s="1"/>
    </row>
    <row r="201" spans="3:7" s="23" customFormat="1" x14ac:dyDescent="0.2">
      <c r="C201" s="1"/>
      <c r="D201" s="1"/>
      <c r="E201" s="1"/>
      <c r="F201" s="1"/>
      <c r="G201" s="1"/>
    </row>
    <row r="202" spans="3:7" s="23" customFormat="1" x14ac:dyDescent="0.2">
      <c r="C202" s="1"/>
      <c r="D202" s="1"/>
      <c r="E202" s="1"/>
      <c r="F202" s="1"/>
      <c r="G202" s="1"/>
    </row>
    <row r="203" spans="3:7" s="23" customFormat="1" x14ac:dyDescent="0.2">
      <c r="C203" s="1"/>
      <c r="D203" s="1"/>
      <c r="E203" s="1"/>
      <c r="F203" s="1"/>
      <c r="G203" s="1"/>
    </row>
    <row r="204" spans="3:7" s="23" customFormat="1" x14ac:dyDescent="0.2">
      <c r="C204" s="1"/>
      <c r="D204" s="1"/>
      <c r="E204" s="1"/>
      <c r="F204" s="1"/>
      <c r="G204" s="1"/>
    </row>
    <row r="205" spans="3:7" s="23" customFormat="1" x14ac:dyDescent="0.2">
      <c r="C205" s="1"/>
      <c r="D205" s="1"/>
      <c r="E205" s="1"/>
      <c r="F205" s="1"/>
      <c r="G205" s="1"/>
    </row>
    <row r="206" spans="3:7" s="23" customFormat="1" x14ac:dyDescent="0.2">
      <c r="C206" s="1"/>
      <c r="D206" s="1"/>
      <c r="E206" s="1"/>
      <c r="F206" s="1"/>
      <c r="G206" s="1"/>
    </row>
    <row r="207" spans="3:7" s="23" customFormat="1" x14ac:dyDescent="0.2">
      <c r="C207" s="1"/>
      <c r="D207" s="1"/>
      <c r="E207" s="1"/>
      <c r="F207" s="1"/>
      <c r="G207" s="1"/>
    </row>
    <row r="208" spans="3:7" s="23" customFormat="1" x14ac:dyDescent="0.2">
      <c r="C208" s="1"/>
      <c r="D208" s="1"/>
      <c r="E208" s="1"/>
      <c r="F208" s="1"/>
      <c r="G208" s="1"/>
    </row>
    <row r="209" spans="3:7" s="23" customFormat="1" x14ac:dyDescent="0.2">
      <c r="C209" s="1"/>
      <c r="D209" s="1"/>
      <c r="E209" s="1"/>
      <c r="F209" s="1"/>
      <c r="G209" s="1"/>
    </row>
    <row r="210" spans="3:7" s="23" customFormat="1" x14ac:dyDescent="0.2">
      <c r="C210" s="1"/>
      <c r="D210" s="1"/>
      <c r="E210" s="1"/>
      <c r="F210" s="1"/>
      <c r="G210" s="1"/>
    </row>
    <row r="211" spans="3:7" s="23" customFormat="1" x14ac:dyDescent="0.2">
      <c r="C211" s="1"/>
      <c r="D211" s="1"/>
      <c r="E211" s="1"/>
      <c r="F211" s="1"/>
      <c r="G211" s="1"/>
    </row>
    <row r="212" spans="3:7" s="23" customFormat="1" x14ac:dyDescent="0.2">
      <c r="C212" s="1"/>
      <c r="D212" s="1"/>
      <c r="E212" s="1"/>
      <c r="F212" s="1"/>
      <c r="G212" s="1"/>
    </row>
    <row r="213" spans="3:7" s="23" customFormat="1" x14ac:dyDescent="0.2">
      <c r="C213" s="1"/>
      <c r="D213" s="1"/>
      <c r="E213" s="1"/>
      <c r="F213" s="1"/>
      <c r="G213" s="1"/>
    </row>
    <row r="214" spans="3:7" s="23" customFormat="1" x14ac:dyDescent="0.2">
      <c r="C214" s="1"/>
      <c r="D214" s="1"/>
      <c r="E214" s="1"/>
      <c r="F214" s="1"/>
      <c r="G214" s="1"/>
    </row>
    <row r="215" spans="3:7" s="23" customFormat="1" x14ac:dyDescent="0.2">
      <c r="C215" s="1"/>
      <c r="D215" s="1"/>
      <c r="E215" s="1"/>
      <c r="F215" s="1"/>
      <c r="G215" s="1"/>
    </row>
    <row r="216" spans="3:7" s="23" customFormat="1" x14ac:dyDescent="0.2">
      <c r="C216" s="1"/>
      <c r="D216" s="1"/>
      <c r="E216" s="1"/>
      <c r="F216" s="1"/>
      <c r="G216" s="1"/>
    </row>
    <row r="217" spans="3:7" s="23" customFormat="1" x14ac:dyDescent="0.2">
      <c r="C217" s="1"/>
      <c r="D217" s="1"/>
      <c r="E217" s="1"/>
      <c r="F217" s="1"/>
      <c r="G217" s="1"/>
    </row>
    <row r="218" spans="3:7" s="23" customFormat="1" x14ac:dyDescent="0.2">
      <c r="C218" s="1"/>
      <c r="D218" s="1"/>
      <c r="E218" s="1"/>
      <c r="F218" s="1"/>
      <c r="G218" s="1"/>
    </row>
    <row r="219" spans="3:7" s="23" customFormat="1" x14ac:dyDescent="0.2">
      <c r="C219" s="1"/>
      <c r="D219" s="1"/>
      <c r="E219" s="1"/>
      <c r="F219" s="1"/>
      <c r="G219" s="1"/>
    </row>
    <row r="220" spans="3:7" s="23" customFormat="1" x14ac:dyDescent="0.2">
      <c r="C220" s="1"/>
      <c r="D220" s="1"/>
      <c r="E220" s="1"/>
      <c r="F220" s="1"/>
      <c r="G220" s="1"/>
    </row>
    <row r="221" spans="3:7" s="23" customFormat="1" x14ac:dyDescent="0.2">
      <c r="C221" s="1"/>
      <c r="D221" s="1"/>
      <c r="E221" s="1"/>
      <c r="F221" s="1"/>
      <c r="G221" s="1"/>
    </row>
    <row r="222" spans="3:7" s="23" customFormat="1" x14ac:dyDescent="0.2">
      <c r="C222" s="1"/>
      <c r="D222" s="1"/>
      <c r="E222" s="1"/>
      <c r="F222" s="1"/>
      <c r="G222" s="1"/>
    </row>
    <row r="223" spans="3:7" s="23" customFormat="1" x14ac:dyDescent="0.2">
      <c r="C223" s="1"/>
      <c r="D223" s="1"/>
      <c r="E223" s="1"/>
      <c r="F223" s="1"/>
      <c r="G223" s="1"/>
    </row>
    <row r="224" spans="3:7" s="23" customFormat="1" x14ac:dyDescent="0.2">
      <c r="C224" s="1"/>
      <c r="D224" s="1"/>
      <c r="E224" s="1"/>
      <c r="F224" s="1"/>
      <c r="G224" s="1"/>
    </row>
    <row r="225" spans="3:7" s="23" customFormat="1" x14ac:dyDescent="0.2">
      <c r="C225" s="1"/>
      <c r="D225" s="1"/>
      <c r="E225" s="1"/>
      <c r="F225" s="1"/>
      <c r="G225" s="1"/>
    </row>
    <row r="226" spans="3:7" s="23" customFormat="1" x14ac:dyDescent="0.2">
      <c r="C226" s="1"/>
      <c r="D226" s="1"/>
      <c r="E226" s="1"/>
      <c r="F226" s="1"/>
      <c r="G226" s="1"/>
    </row>
    <row r="227" spans="3:7" s="23" customFormat="1" x14ac:dyDescent="0.2">
      <c r="C227" s="1"/>
      <c r="D227" s="1"/>
      <c r="E227" s="1"/>
      <c r="F227" s="1"/>
      <c r="G227" s="1"/>
    </row>
    <row r="228" spans="3:7" s="23" customFormat="1" x14ac:dyDescent="0.2">
      <c r="C228" s="1"/>
      <c r="D228" s="1"/>
      <c r="E228" s="1"/>
      <c r="F228" s="1"/>
      <c r="G228" s="1"/>
    </row>
    <row r="229" spans="3:7" s="23" customFormat="1" x14ac:dyDescent="0.2">
      <c r="C229" s="1"/>
      <c r="D229" s="1"/>
      <c r="E229" s="1"/>
      <c r="F229" s="1"/>
      <c r="G229" s="1"/>
    </row>
    <row r="230" spans="3:7" s="23" customFormat="1" x14ac:dyDescent="0.2">
      <c r="C230" s="1"/>
      <c r="D230" s="1"/>
      <c r="E230" s="1"/>
      <c r="F230" s="1"/>
      <c r="G230" s="1"/>
    </row>
    <row r="231" spans="3:7" s="23" customFormat="1" x14ac:dyDescent="0.2">
      <c r="C231" s="1"/>
      <c r="D231" s="1"/>
      <c r="E231" s="1"/>
      <c r="F231" s="1"/>
      <c r="G231" s="1"/>
    </row>
    <row r="232" spans="3:7" s="23" customFormat="1" x14ac:dyDescent="0.2">
      <c r="C232" s="1"/>
      <c r="D232" s="1"/>
      <c r="E232" s="1"/>
      <c r="F232" s="1"/>
      <c r="G232" s="1"/>
    </row>
    <row r="233" spans="3:7" s="23" customFormat="1" x14ac:dyDescent="0.2">
      <c r="C233" s="1"/>
      <c r="D233" s="1"/>
      <c r="E233" s="1"/>
      <c r="F233" s="1"/>
      <c r="G233" s="1"/>
    </row>
    <row r="234" spans="3:7" s="23" customFormat="1" x14ac:dyDescent="0.2">
      <c r="C234" s="1"/>
      <c r="D234" s="1"/>
      <c r="E234" s="1"/>
      <c r="F234" s="1"/>
      <c r="G234" s="1"/>
    </row>
    <row r="235" spans="3:7" s="23" customFormat="1" x14ac:dyDescent="0.2">
      <c r="C235" s="1"/>
      <c r="D235" s="1"/>
      <c r="E235" s="1"/>
      <c r="F235" s="1"/>
      <c r="G235" s="1"/>
    </row>
    <row r="236" spans="3:7" s="23" customFormat="1" x14ac:dyDescent="0.2">
      <c r="C236" s="1"/>
      <c r="D236" s="1"/>
      <c r="E236" s="1"/>
      <c r="F236" s="1"/>
      <c r="G236" s="1"/>
    </row>
    <row r="237" spans="3:7" s="23" customFormat="1" x14ac:dyDescent="0.2">
      <c r="C237" s="1"/>
      <c r="D237" s="1"/>
      <c r="E237" s="1"/>
      <c r="F237" s="1"/>
      <c r="G237" s="1"/>
    </row>
    <row r="238" spans="3:7" s="23" customFormat="1" x14ac:dyDescent="0.2">
      <c r="C238" s="1"/>
      <c r="D238" s="1"/>
      <c r="E238" s="1"/>
      <c r="F238" s="1"/>
      <c r="G238" s="1"/>
    </row>
    <row r="239" spans="3:7" s="23" customFormat="1" x14ac:dyDescent="0.2">
      <c r="C239" s="1"/>
      <c r="D239" s="1"/>
      <c r="E239" s="1"/>
      <c r="F239" s="1"/>
      <c r="G239" s="1"/>
    </row>
    <row r="240" spans="3:7" s="23" customFormat="1" x14ac:dyDescent="0.2">
      <c r="C240" s="1"/>
      <c r="D240" s="1"/>
      <c r="E240" s="1"/>
      <c r="F240" s="1"/>
      <c r="G240" s="1"/>
    </row>
    <row r="241" spans="3:7" s="23" customFormat="1" x14ac:dyDescent="0.2">
      <c r="C241" s="1"/>
      <c r="D241" s="1"/>
      <c r="E241" s="1"/>
      <c r="F241" s="1"/>
      <c r="G241" s="1"/>
    </row>
    <row r="242" spans="3:7" s="23" customFormat="1" x14ac:dyDescent="0.2">
      <c r="C242" s="1"/>
      <c r="D242" s="1"/>
      <c r="E242" s="1"/>
      <c r="F242" s="1"/>
      <c r="G242" s="1"/>
    </row>
    <row r="243" spans="3:7" s="23" customFormat="1" x14ac:dyDescent="0.2">
      <c r="C243" s="1"/>
      <c r="D243" s="1"/>
      <c r="E243" s="1"/>
      <c r="F243" s="1"/>
      <c r="G243" s="1"/>
    </row>
    <row r="244" spans="3:7" s="23" customFormat="1" x14ac:dyDescent="0.2">
      <c r="C244" s="1"/>
      <c r="D244" s="1"/>
      <c r="E244" s="1"/>
      <c r="F244" s="1"/>
      <c r="G244" s="1"/>
    </row>
    <row r="245" spans="3:7" s="23" customFormat="1" x14ac:dyDescent="0.2">
      <c r="C245" s="1"/>
      <c r="D245" s="1"/>
      <c r="E245" s="1"/>
      <c r="F245" s="1"/>
      <c r="G245" s="1"/>
    </row>
    <row r="246" spans="3:7" s="23" customFormat="1" x14ac:dyDescent="0.2">
      <c r="C246" s="1"/>
      <c r="D246" s="1"/>
      <c r="E246" s="1"/>
      <c r="F246" s="1"/>
      <c r="G246" s="1"/>
    </row>
    <row r="247" spans="3:7" s="23" customFormat="1" x14ac:dyDescent="0.2">
      <c r="C247" s="1"/>
      <c r="D247" s="1"/>
      <c r="E247" s="1"/>
      <c r="F247" s="1"/>
      <c r="G247" s="1"/>
    </row>
    <row r="248" spans="3:7" s="23" customFormat="1" x14ac:dyDescent="0.2">
      <c r="C248" s="1"/>
      <c r="D248" s="1"/>
      <c r="E248" s="1"/>
      <c r="F248" s="1"/>
      <c r="G248" s="1"/>
    </row>
    <row r="249" spans="3:7" s="23" customFormat="1" x14ac:dyDescent="0.2">
      <c r="C249" s="1"/>
      <c r="D249" s="1"/>
      <c r="E249" s="1"/>
      <c r="F249" s="1"/>
      <c r="G249" s="1"/>
    </row>
    <row r="250" spans="3:7" s="23" customFormat="1" x14ac:dyDescent="0.2">
      <c r="C250" s="1"/>
      <c r="D250" s="1"/>
      <c r="E250" s="1"/>
      <c r="F250" s="1"/>
      <c r="G250" s="1"/>
    </row>
    <row r="251" spans="3:7" s="23" customFormat="1" x14ac:dyDescent="0.2">
      <c r="C251" s="1"/>
      <c r="D251" s="1"/>
      <c r="E251" s="1"/>
      <c r="F251" s="1"/>
      <c r="G251" s="1"/>
    </row>
    <row r="252" spans="3:7" s="23" customFormat="1" x14ac:dyDescent="0.2">
      <c r="C252" s="1"/>
      <c r="D252" s="1"/>
      <c r="E252" s="1"/>
      <c r="F252" s="1"/>
      <c r="G252" s="1"/>
    </row>
    <row r="253" spans="3:7" s="23" customFormat="1" x14ac:dyDescent="0.2">
      <c r="C253" s="1"/>
      <c r="D253" s="1"/>
      <c r="E253" s="1"/>
      <c r="F253" s="1"/>
      <c r="G253" s="1"/>
    </row>
    <row r="254" spans="3:7" s="23" customFormat="1" x14ac:dyDescent="0.2">
      <c r="C254" s="1"/>
      <c r="D254" s="1"/>
      <c r="E254" s="1"/>
      <c r="F254" s="1"/>
      <c r="G254" s="1"/>
    </row>
    <row r="255" spans="3:7" s="23" customFormat="1" x14ac:dyDescent="0.2">
      <c r="C255" s="1"/>
      <c r="D255" s="1"/>
      <c r="E255" s="1"/>
      <c r="F255" s="1"/>
      <c r="G255" s="1"/>
    </row>
    <row r="256" spans="3:7" s="23" customFormat="1" x14ac:dyDescent="0.2">
      <c r="C256" s="1"/>
      <c r="D256" s="1"/>
      <c r="E256" s="1"/>
      <c r="F256" s="1"/>
      <c r="G256" s="1"/>
    </row>
    <row r="257" spans="3:7" s="23" customFormat="1" x14ac:dyDescent="0.2">
      <c r="C257" s="1"/>
      <c r="D257" s="1"/>
      <c r="E257" s="1"/>
      <c r="F257" s="1"/>
      <c r="G257" s="1"/>
    </row>
    <row r="258" spans="3:7" s="23" customFormat="1" x14ac:dyDescent="0.2">
      <c r="C258" s="1"/>
      <c r="D258" s="1"/>
      <c r="E258" s="1"/>
      <c r="F258" s="1"/>
      <c r="G258" s="1"/>
    </row>
    <row r="259" spans="3:7" s="23" customFormat="1" x14ac:dyDescent="0.2">
      <c r="C259" s="1"/>
      <c r="D259" s="1"/>
      <c r="E259" s="1"/>
      <c r="F259" s="1"/>
      <c r="G259" s="1"/>
    </row>
    <row r="260" spans="3:7" s="23" customFormat="1" x14ac:dyDescent="0.2">
      <c r="C260" s="1"/>
      <c r="D260" s="1"/>
      <c r="E260" s="1"/>
      <c r="F260" s="1"/>
      <c r="G260" s="1"/>
    </row>
    <row r="261" spans="3:7" s="23" customFormat="1" x14ac:dyDescent="0.2">
      <c r="C261" s="1"/>
      <c r="D261" s="1"/>
      <c r="E261" s="1"/>
      <c r="F261" s="1"/>
      <c r="G261" s="1"/>
    </row>
    <row r="262" spans="3:7" s="23" customFormat="1" x14ac:dyDescent="0.2">
      <c r="C262" s="1"/>
      <c r="D262" s="1"/>
      <c r="E262" s="1"/>
      <c r="F262" s="1"/>
      <c r="G262" s="1"/>
    </row>
    <row r="263" spans="3:7" s="23" customFormat="1" x14ac:dyDescent="0.2">
      <c r="C263" s="1"/>
      <c r="D263" s="1"/>
      <c r="E263" s="1"/>
      <c r="F263" s="1"/>
      <c r="G263" s="1"/>
    </row>
    <row r="264" spans="3:7" s="23" customFormat="1" x14ac:dyDescent="0.2">
      <c r="C264" s="1"/>
      <c r="D264" s="1"/>
      <c r="E264" s="1"/>
      <c r="F264" s="1"/>
      <c r="G264" s="1"/>
    </row>
    <row r="265" spans="3:7" s="23" customFormat="1" x14ac:dyDescent="0.2">
      <c r="C265" s="1"/>
      <c r="D265" s="1"/>
      <c r="E265" s="1"/>
      <c r="F265" s="1"/>
      <c r="G265" s="1"/>
    </row>
    <row r="266" spans="3:7" s="23" customFormat="1" x14ac:dyDescent="0.2">
      <c r="C266" s="1"/>
      <c r="D266" s="1"/>
      <c r="E266" s="1"/>
      <c r="F266" s="1"/>
      <c r="G266" s="1"/>
    </row>
    <row r="267" spans="3:7" s="23" customFormat="1" x14ac:dyDescent="0.2">
      <c r="C267" s="1"/>
      <c r="D267" s="1"/>
      <c r="E267" s="1"/>
      <c r="F267" s="1"/>
      <c r="G267" s="1"/>
    </row>
    <row r="268" spans="3:7" s="23" customFormat="1" x14ac:dyDescent="0.2">
      <c r="C268" s="1"/>
      <c r="D268" s="1"/>
      <c r="E268" s="1"/>
      <c r="F268" s="1"/>
      <c r="G268" s="1"/>
    </row>
    <row r="269" spans="3:7" s="23" customFormat="1" x14ac:dyDescent="0.2">
      <c r="C269" s="1"/>
      <c r="D269" s="1"/>
      <c r="E269" s="1"/>
      <c r="F269" s="1"/>
      <c r="G269" s="1"/>
    </row>
    <row r="270" spans="3:7" s="23" customFormat="1" x14ac:dyDescent="0.2">
      <c r="C270" s="1"/>
      <c r="D270" s="1"/>
      <c r="E270" s="1"/>
      <c r="F270" s="1"/>
      <c r="G270" s="1"/>
    </row>
    <row r="271" spans="3:7" s="23" customFormat="1" x14ac:dyDescent="0.2">
      <c r="C271" s="1"/>
      <c r="D271" s="1"/>
      <c r="E271" s="1"/>
      <c r="F271" s="1"/>
      <c r="G271" s="1"/>
    </row>
    <row r="272" spans="3:7" s="23" customFormat="1" x14ac:dyDescent="0.2">
      <c r="C272" s="1"/>
      <c r="D272" s="1"/>
      <c r="E272" s="1"/>
      <c r="F272" s="1"/>
      <c r="G272" s="1"/>
    </row>
    <row r="273" spans="3:7" s="23" customFormat="1" x14ac:dyDescent="0.2">
      <c r="C273" s="1"/>
      <c r="D273" s="1"/>
      <c r="E273" s="1"/>
      <c r="F273" s="1"/>
      <c r="G273" s="1"/>
    </row>
    <row r="274" spans="3:7" s="23" customFormat="1" x14ac:dyDescent="0.2">
      <c r="C274" s="1"/>
      <c r="D274" s="1"/>
      <c r="E274" s="1"/>
      <c r="F274" s="1"/>
      <c r="G274" s="1"/>
    </row>
    <row r="275" spans="3:7" s="23" customFormat="1" x14ac:dyDescent="0.2">
      <c r="C275" s="1"/>
      <c r="D275" s="1"/>
      <c r="E275" s="1"/>
      <c r="F275" s="1"/>
      <c r="G275" s="1"/>
    </row>
    <row r="276" spans="3:7" s="23" customFormat="1" x14ac:dyDescent="0.2">
      <c r="C276" s="1"/>
      <c r="D276" s="1"/>
      <c r="E276" s="1"/>
      <c r="F276" s="1"/>
      <c r="G276" s="1"/>
    </row>
    <row r="277" spans="3:7" s="23" customFormat="1" x14ac:dyDescent="0.2">
      <c r="C277" s="1"/>
      <c r="D277" s="1"/>
      <c r="E277" s="1"/>
      <c r="F277" s="1"/>
      <c r="G277" s="1"/>
    </row>
    <row r="278" spans="3:7" s="23" customFormat="1" x14ac:dyDescent="0.2">
      <c r="C278" s="1"/>
      <c r="D278" s="1"/>
      <c r="E278" s="1"/>
      <c r="F278" s="1"/>
      <c r="G278" s="1"/>
    </row>
    <row r="279" spans="3:7" s="23" customFormat="1" x14ac:dyDescent="0.2">
      <c r="C279" s="1"/>
      <c r="D279" s="1"/>
      <c r="E279" s="1"/>
      <c r="F279" s="1"/>
      <c r="G279" s="1"/>
    </row>
    <row r="280" spans="3:7" s="23" customFormat="1" x14ac:dyDescent="0.2">
      <c r="C280" s="1"/>
      <c r="D280" s="1"/>
      <c r="E280" s="1"/>
      <c r="F280" s="1"/>
      <c r="G280" s="1"/>
    </row>
    <row r="281" spans="3:7" s="23" customFormat="1" x14ac:dyDescent="0.2">
      <c r="C281" s="1"/>
      <c r="D281" s="1"/>
      <c r="E281" s="1"/>
      <c r="F281" s="1"/>
      <c r="G281" s="1"/>
    </row>
    <row r="282" spans="3:7" s="23" customFormat="1" x14ac:dyDescent="0.2">
      <c r="C282" s="1"/>
      <c r="D282" s="1"/>
      <c r="E282" s="1"/>
      <c r="F282" s="1"/>
      <c r="G282" s="1"/>
    </row>
    <row r="283" spans="3:7" s="23" customFormat="1" x14ac:dyDescent="0.2">
      <c r="C283" s="1"/>
      <c r="D283" s="1"/>
      <c r="E283" s="1"/>
      <c r="F283" s="1"/>
      <c r="G283" s="1"/>
    </row>
    <row r="284" spans="3:7" s="23" customFormat="1" x14ac:dyDescent="0.2">
      <c r="C284" s="1"/>
      <c r="D284" s="1"/>
      <c r="E284" s="1"/>
      <c r="F284" s="1"/>
      <c r="G284" s="1"/>
    </row>
    <row r="285" spans="3:7" s="23" customFormat="1" x14ac:dyDescent="0.2">
      <c r="C285" s="1"/>
      <c r="D285" s="1"/>
      <c r="E285" s="1"/>
      <c r="F285" s="1"/>
      <c r="G285" s="1"/>
    </row>
    <row r="286" spans="3:7" s="23" customFormat="1" x14ac:dyDescent="0.2">
      <c r="C286" s="1"/>
      <c r="D286" s="1"/>
      <c r="E286" s="1"/>
      <c r="F286" s="1"/>
      <c r="G286" s="1"/>
    </row>
    <row r="287" spans="3:7" s="23" customFormat="1" x14ac:dyDescent="0.2">
      <c r="C287" s="1"/>
      <c r="D287" s="1"/>
      <c r="E287" s="1"/>
      <c r="F287" s="1"/>
      <c r="G287" s="1"/>
    </row>
    <row r="288" spans="3:7" s="23" customFormat="1" x14ac:dyDescent="0.2">
      <c r="C288" s="1"/>
      <c r="D288" s="1"/>
      <c r="E288" s="1"/>
      <c r="F288" s="1"/>
      <c r="G288" s="1"/>
    </row>
    <row r="289" spans="3:7" s="23" customFormat="1" x14ac:dyDescent="0.2">
      <c r="C289" s="1"/>
      <c r="D289" s="1"/>
      <c r="E289" s="1"/>
      <c r="F289" s="1"/>
      <c r="G289" s="1"/>
    </row>
    <row r="290" spans="3:7" s="23" customFormat="1" x14ac:dyDescent="0.2">
      <c r="C290" s="1"/>
      <c r="D290" s="1"/>
      <c r="E290" s="1"/>
      <c r="F290" s="1"/>
      <c r="G290" s="1"/>
    </row>
    <row r="291" spans="3:7" s="23" customFormat="1" x14ac:dyDescent="0.2">
      <c r="C291" s="1"/>
      <c r="D291" s="1"/>
      <c r="E291" s="1"/>
      <c r="F291" s="1"/>
      <c r="G291" s="1"/>
    </row>
    <row r="292" spans="3:7" s="23" customFormat="1" x14ac:dyDescent="0.2">
      <c r="C292" s="1"/>
      <c r="D292" s="1"/>
      <c r="E292" s="1"/>
      <c r="F292" s="1"/>
      <c r="G292" s="1"/>
    </row>
    <row r="293" spans="3:7" s="23" customFormat="1" x14ac:dyDescent="0.2">
      <c r="C293" s="1"/>
      <c r="D293" s="1"/>
      <c r="E293" s="1"/>
      <c r="F293" s="1"/>
      <c r="G293" s="1"/>
    </row>
    <row r="294" spans="3:7" s="23" customFormat="1" x14ac:dyDescent="0.2">
      <c r="C294" s="1"/>
      <c r="D294" s="1"/>
      <c r="E294" s="1"/>
      <c r="F294" s="1"/>
      <c r="G294" s="1"/>
    </row>
    <row r="295" spans="3:7" s="23" customFormat="1" x14ac:dyDescent="0.2">
      <c r="C295" s="1"/>
      <c r="D295" s="1"/>
      <c r="E295" s="1"/>
      <c r="F295" s="1"/>
      <c r="G295" s="1"/>
    </row>
    <row r="296" spans="3:7" s="23" customFormat="1" x14ac:dyDescent="0.2">
      <c r="C296" s="1"/>
      <c r="D296" s="1"/>
      <c r="E296" s="1"/>
      <c r="F296" s="1"/>
      <c r="G296" s="1"/>
    </row>
    <row r="297" spans="3:7" s="23" customFormat="1" x14ac:dyDescent="0.2">
      <c r="C297" s="1"/>
      <c r="D297" s="1"/>
      <c r="E297" s="1"/>
      <c r="F297" s="1"/>
      <c r="G297" s="1"/>
    </row>
    <row r="298" spans="3:7" s="23" customFormat="1" x14ac:dyDescent="0.2">
      <c r="C298" s="1"/>
      <c r="D298" s="1"/>
      <c r="E298" s="1"/>
      <c r="F298" s="1"/>
      <c r="G298" s="1"/>
    </row>
    <row r="299" spans="3:7" s="23" customFormat="1" x14ac:dyDescent="0.2">
      <c r="C299" s="1"/>
      <c r="D299" s="1"/>
      <c r="E299" s="1"/>
      <c r="F299" s="1"/>
      <c r="G299" s="1"/>
    </row>
    <row r="300" spans="3:7" s="23" customFormat="1" x14ac:dyDescent="0.2">
      <c r="C300" s="1"/>
      <c r="D300" s="1"/>
      <c r="E300" s="1"/>
      <c r="F300" s="1"/>
      <c r="G300" s="1"/>
    </row>
    <row r="301" spans="3:7" s="23" customFormat="1" x14ac:dyDescent="0.2">
      <c r="C301" s="1"/>
      <c r="D301" s="1"/>
      <c r="E301" s="1"/>
      <c r="F301" s="1"/>
      <c r="G301" s="1"/>
    </row>
    <row r="302" spans="3:7" s="23" customFormat="1" x14ac:dyDescent="0.2">
      <c r="C302" s="1"/>
      <c r="D302" s="1"/>
      <c r="E302" s="1"/>
      <c r="F302" s="1"/>
      <c r="G302" s="1"/>
    </row>
    <row r="303" spans="3:7" s="23" customFormat="1" x14ac:dyDescent="0.2">
      <c r="C303" s="1"/>
      <c r="D303" s="1"/>
      <c r="E303" s="1"/>
      <c r="F303" s="1"/>
      <c r="G303" s="1"/>
    </row>
    <row r="304" spans="3:7" s="23" customFormat="1" x14ac:dyDescent="0.2">
      <c r="C304" s="1"/>
      <c r="D304" s="1"/>
      <c r="E304" s="1"/>
      <c r="F304" s="1"/>
      <c r="G304" s="1"/>
    </row>
    <row r="305" spans="3:7" s="23" customFormat="1" x14ac:dyDescent="0.2">
      <c r="C305" s="1"/>
      <c r="D305" s="1"/>
      <c r="E305" s="1"/>
      <c r="F305" s="1"/>
      <c r="G305" s="1"/>
    </row>
    <row r="306" spans="3:7" s="23" customFormat="1" x14ac:dyDescent="0.2">
      <c r="C306" s="1"/>
      <c r="D306" s="1"/>
      <c r="E306" s="1"/>
      <c r="F306" s="1"/>
      <c r="G306" s="1"/>
    </row>
    <row r="307" spans="3:7" s="23" customFormat="1" x14ac:dyDescent="0.2">
      <c r="C307" s="1"/>
      <c r="D307" s="1"/>
      <c r="E307" s="1"/>
      <c r="F307" s="1"/>
      <c r="G307" s="1"/>
    </row>
    <row r="308" spans="3:7" s="23" customFormat="1" x14ac:dyDescent="0.2">
      <c r="C308" s="1"/>
      <c r="D308" s="1"/>
      <c r="E308" s="1"/>
      <c r="F308" s="1"/>
      <c r="G308" s="1"/>
    </row>
    <row r="309" spans="3:7" s="23" customFormat="1" x14ac:dyDescent="0.2">
      <c r="C309" s="1"/>
      <c r="D309" s="1"/>
      <c r="E309" s="1"/>
      <c r="F309" s="1"/>
      <c r="G309" s="1"/>
    </row>
    <row r="310" spans="3:7" s="23" customFormat="1" x14ac:dyDescent="0.2">
      <c r="C310" s="1"/>
      <c r="D310" s="1"/>
      <c r="E310" s="1"/>
      <c r="F310" s="1"/>
      <c r="G310" s="1"/>
    </row>
    <row r="311" spans="3:7" s="23" customFormat="1" x14ac:dyDescent="0.2">
      <c r="C311" s="1"/>
      <c r="D311" s="1"/>
      <c r="E311" s="1"/>
      <c r="F311" s="1"/>
      <c r="G311" s="1"/>
    </row>
    <row r="312" spans="3:7" s="23" customFormat="1" x14ac:dyDescent="0.2">
      <c r="C312" s="1"/>
      <c r="D312" s="1"/>
      <c r="E312" s="1"/>
      <c r="F312" s="1"/>
      <c r="G312" s="1"/>
    </row>
    <row r="313" spans="3:7" s="23" customFormat="1" x14ac:dyDescent="0.2">
      <c r="C313" s="1"/>
      <c r="D313" s="1"/>
      <c r="E313" s="1"/>
      <c r="F313" s="1"/>
      <c r="G313" s="1"/>
    </row>
    <row r="314" spans="3:7" s="23" customFormat="1" x14ac:dyDescent="0.2">
      <c r="C314" s="1"/>
      <c r="D314" s="1"/>
      <c r="E314" s="1"/>
      <c r="F314" s="1"/>
      <c r="G314" s="1"/>
    </row>
    <row r="315" spans="3:7" s="23" customFormat="1" x14ac:dyDescent="0.2">
      <c r="C315" s="1"/>
      <c r="D315" s="1"/>
      <c r="E315" s="1"/>
      <c r="F315" s="1"/>
      <c r="G315" s="1"/>
    </row>
    <row r="316" spans="3:7" s="23" customFormat="1" x14ac:dyDescent="0.2">
      <c r="C316" s="1"/>
      <c r="D316" s="1"/>
      <c r="E316" s="1"/>
      <c r="F316" s="1"/>
      <c r="G316" s="1"/>
    </row>
    <row r="317" spans="3:7" s="23" customFormat="1" x14ac:dyDescent="0.2">
      <c r="C317" s="1"/>
      <c r="D317" s="1"/>
      <c r="E317" s="1"/>
      <c r="F317" s="1"/>
      <c r="G317" s="1"/>
    </row>
    <row r="318" spans="3:7" s="23" customFormat="1" x14ac:dyDescent="0.2">
      <c r="C318" s="1"/>
      <c r="D318" s="1"/>
      <c r="E318" s="1"/>
      <c r="F318" s="1"/>
      <c r="G318" s="1"/>
    </row>
    <row r="319" spans="3:7" s="23" customFormat="1" x14ac:dyDescent="0.2">
      <c r="C319" s="1"/>
      <c r="D319" s="1"/>
      <c r="E319" s="1"/>
      <c r="F319" s="1"/>
      <c r="G319" s="1"/>
    </row>
    <row r="320" spans="3:7" s="23" customFormat="1" x14ac:dyDescent="0.2">
      <c r="C320" s="1"/>
      <c r="D320" s="1"/>
      <c r="E320" s="1"/>
      <c r="F320" s="1"/>
      <c r="G320" s="1"/>
    </row>
    <row r="321" spans="3:7" s="23" customFormat="1" x14ac:dyDescent="0.2">
      <c r="C321" s="1"/>
      <c r="D321" s="1"/>
      <c r="E321" s="1"/>
      <c r="F321" s="1"/>
      <c r="G321" s="1"/>
    </row>
    <row r="322" spans="3:7" s="23" customFormat="1" x14ac:dyDescent="0.2">
      <c r="C322" s="1"/>
      <c r="D322" s="1"/>
      <c r="E322" s="1"/>
      <c r="F322" s="1"/>
      <c r="G322" s="1"/>
    </row>
    <row r="323" spans="3:7" s="23" customFormat="1" x14ac:dyDescent="0.2">
      <c r="C323" s="1"/>
      <c r="D323" s="1"/>
      <c r="E323" s="1"/>
      <c r="F323" s="1"/>
      <c r="G323" s="1"/>
    </row>
    <row r="324" spans="3:7" s="23" customFormat="1" x14ac:dyDescent="0.2">
      <c r="C324" s="1"/>
      <c r="D324" s="1"/>
      <c r="E324" s="1"/>
      <c r="F324" s="1"/>
      <c r="G324" s="1"/>
    </row>
    <row r="325" spans="3:7" s="23" customFormat="1" x14ac:dyDescent="0.2">
      <c r="C325" s="1"/>
      <c r="D325" s="1"/>
      <c r="E325" s="1"/>
      <c r="F325" s="1"/>
      <c r="G325" s="1"/>
    </row>
    <row r="326" spans="3:7" s="23" customFormat="1" x14ac:dyDescent="0.2">
      <c r="C326" s="1"/>
      <c r="D326" s="1"/>
      <c r="E326" s="1"/>
      <c r="F326" s="1"/>
      <c r="G326" s="1"/>
    </row>
    <row r="327" spans="3:7" s="23" customFormat="1" x14ac:dyDescent="0.2">
      <c r="C327" s="1"/>
      <c r="D327" s="1"/>
      <c r="E327" s="1"/>
      <c r="F327" s="1"/>
      <c r="G327" s="1"/>
    </row>
    <row r="328" spans="3:7" s="23" customFormat="1" x14ac:dyDescent="0.2">
      <c r="C328" s="1"/>
      <c r="D328" s="1"/>
      <c r="E328" s="1"/>
      <c r="F328" s="1"/>
      <c r="G328" s="1"/>
    </row>
    <row r="329" spans="3:7" s="23" customFormat="1" x14ac:dyDescent="0.2">
      <c r="C329" s="1"/>
      <c r="D329" s="1"/>
      <c r="E329" s="1"/>
      <c r="F329" s="1"/>
      <c r="G329" s="1"/>
    </row>
    <row r="330" spans="3:7" s="23" customFormat="1" x14ac:dyDescent="0.2">
      <c r="C330" s="1"/>
      <c r="D330" s="1"/>
      <c r="E330" s="1"/>
      <c r="F330" s="1"/>
      <c r="G330" s="1"/>
    </row>
    <row r="331" spans="3:7" s="23" customFormat="1" x14ac:dyDescent="0.2">
      <c r="C331" s="1"/>
      <c r="D331" s="1"/>
      <c r="E331" s="1"/>
      <c r="F331" s="1"/>
      <c r="G331" s="1"/>
    </row>
    <row r="332" spans="3:7" s="23" customFormat="1" x14ac:dyDescent="0.2">
      <c r="C332" s="1"/>
      <c r="D332" s="1"/>
      <c r="E332" s="1"/>
      <c r="F332" s="1"/>
      <c r="G332" s="1"/>
    </row>
    <row r="333" spans="3:7" s="23" customFormat="1" x14ac:dyDescent="0.2">
      <c r="C333" s="1"/>
      <c r="D333" s="1"/>
      <c r="E333" s="1"/>
      <c r="F333" s="1"/>
      <c r="G333" s="1"/>
    </row>
    <row r="334" spans="3:7" s="23" customFormat="1" x14ac:dyDescent="0.2">
      <c r="C334" s="1"/>
      <c r="D334" s="1"/>
      <c r="E334" s="1"/>
      <c r="F334" s="1"/>
      <c r="G334" s="1"/>
    </row>
    <row r="335" spans="3:7" s="23" customFormat="1" x14ac:dyDescent="0.2">
      <c r="C335" s="1"/>
      <c r="D335" s="1"/>
      <c r="E335" s="1"/>
      <c r="F335" s="1"/>
      <c r="G335" s="1"/>
    </row>
    <row r="336" spans="3:7" s="23" customFormat="1" x14ac:dyDescent="0.2">
      <c r="C336" s="1"/>
      <c r="D336" s="1"/>
      <c r="E336" s="1"/>
      <c r="F336" s="1"/>
      <c r="G336" s="1"/>
    </row>
    <row r="337" spans="3:7" s="23" customFormat="1" x14ac:dyDescent="0.2">
      <c r="C337" s="1"/>
      <c r="D337" s="1"/>
      <c r="E337" s="1"/>
      <c r="F337" s="1"/>
      <c r="G337" s="1"/>
    </row>
    <row r="338" spans="3:7" s="23" customFormat="1" x14ac:dyDescent="0.2">
      <c r="C338" s="1"/>
      <c r="D338" s="1"/>
      <c r="E338" s="1"/>
      <c r="F338" s="1"/>
      <c r="G338" s="1"/>
    </row>
    <row r="339" spans="3:7" s="23" customFormat="1" x14ac:dyDescent="0.2">
      <c r="C339" s="1"/>
      <c r="D339" s="1"/>
      <c r="E339" s="1"/>
      <c r="F339" s="1"/>
      <c r="G339" s="1"/>
    </row>
    <row r="340" spans="3:7" s="23" customFormat="1" x14ac:dyDescent="0.2">
      <c r="C340" s="1"/>
      <c r="D340" s="1"/>
      <c r="E340" s="1"/>
      <c r="F340" s="1"/>
      <c r="G340" s="1"/>
    </row>
    <row r="341" spans="3:7" s="23" customFormat="1" x14ac:dyDescent="0.2">
      <c r="C341" s="1"/>
      <c r="D341" s="1"/>
      <c r="E341" s="1"/>
      <c r="F341" s="1"/>
      <c r="G341" s="1"/>
    </row>
    <row r="342" spans="3:7" s="23" customFormat="1" x14ac:dyDescent="0.2">
      <c r="C342" s="1"/>
      <c r="D342" s="1"/>
      <c r="E342" s="1"/>
      <c r="F342" s="1"/>
      <c r="G342" s="1"/>
    </row>
    <row r="343" spans="3:7" s="23" customFormat="1" x14ac:dyDescent="0.2">
      <c r="C343" s="1"/>
      <c r="D343" s="1"/>
      <c r="E343" s="1"/>
      <c r="F343" s="1"/>
      <c r="G343" s="1"/>
    </row>
    <row r="344" spans="3:7" s="23" customFormat="1" x14ac:dyDescent="0.2">
      <c r="C344" s="1"/>
      <c r="D344" s="1"/>
      <c r="E344" s="1"/>
      <c r="F344" s="1"/>
      <c r="G344" s="1"/>
    </row>
    <row r="345" spans="3:7" s="23" customFormat="1" x14ac:dyDescent="0.2">
      <c r="C345" s="1"/>
      <c r="D345" s="1"/>
      <c r="E345" s="1"/>
      <c r="F345" s="1"/>
      <c r="G345" s="1"/>
    </row>
    <row r="346" spans="3:7" s="23" customFormat="1" x14ac:dyDescent="0.2">
      <c r="C346" s="1"/>
      <c r="D346" s="1"/>
      <c r="E346" s="1"/>
      <c r="F346" s="1"/>
      <c r="G346" s="1"/>
    </row>
    <row r="347" spans="3:7" s="23" customFormat="1" x14ac:dyDescent="0.2">
      <c r="C347" s="1"/>
      <c r="D347" s="1"/>
      <c r="E347" s="1"/>
      <c r="F347" s="1"/>
      <c r="G347" s="1"/>
    </row>
    <row r="348" spans="3:7" s="23" customFormat="1" x14ac:dyDescent="0.2">
      <c r="C348" s="1"/>
      <c r="D348" s="1"/>
      <c r="E348" s="1"/>
      <c r="F348" s="1"/>
      <c r="G348" s="1"/>
    </row>
    <row r="349" spans="3:7" s="23" customFormat="1" x14ac:dyDescent="0.2">
      <c r="C349" s="1"/>
      <c r="D349" s="1"/>
      <c r="E349" s="1"/>
      <c r="F349" s="1"/>
      <c r="G349" s="1"/>
    </row>
    <row r="350" spans="3:7" s="23" customFormat="1" x14ac:dyDescent="0.2">
      <c r="C350" s="1"/>
      <c r="D350" s="1"/>
      <c r="E350" s="1"/>
      <c r="F350" s="1"/>
      <c r="G350" s="1"/>
    </row>
    <row r="351" spans="3:7" s="23" customFormat="1" x14ac:dyDescent="0.2">
      <c r="C351" s="1"/>
      <c r="D351" s="1"/>
      <c r="E351" s="1"/>
      <c r="F351" s="1"/>
      <c r="G351" s="1"/>
    </row>
    <row r="352" spans="3:7" s="23" customFormat="1" x14ac:dyDescent="0.2">
      <c r="C352" s="1"/>
      <c r="D352" s="1"/>
      <c r="E352" s="1"/>
      <c r="F352" s="1"/>
      <c r="G352" s="1"/>
    </row>
    <row r="353" spans="3:7" s="23" customFormat="1" x14ac:dyDescent="0.2">
      <c r="C353" s="1"/>
      <c r="D353" s="1"/>
      <c r="E353" s="1"/>
      <c r="F353" s="1"/>
      <c r="G353" s="1"/>
    </row>
    <row r="354" spans="3:7" s="23" customFormat="1" x14ac:dyDescent="0.2">
      <c r="C354" s="1"/>
      <c r="D354" s="1"/>
      <c r="E354" s="1"/>
      <c r="F354" s="1"/>
      <c r="G354" s="1"/>
    </row>
    <row r="355" spans="3:7" s="23" customFormat="1" x14ac:dyDescent="0.2">
      <c r="C355" s="1"/>
      <c r="D355" s="1"/>
      <c r="E355" s="1"/>
      <c r="F355" s="1"/>
      <c r="G355" s="1"/>
    </row>
    <row r="356" spans="3:7" s="23" customFormat="1" x14ac:dyDescent="0.2">
      <c r="C356" s="1"/>
      <c r="D356" s="1"/>
      <c r="E356" s="1"/>
      <c r="F356" s="1"/>
      <c r="G356" s="1"/>
    </row>
    <row r="357" spans="3:7" s="23" customFormat="1" x14ac:dyDescent="0.2">
      <c r="C357" s="1"/>
      <c r="D357" s="1"/>
      <c r="E357" s="1"/>
      <c r="F357" s="1"/>
      <c r="G357" s="1"/>
    </row>
    <row r="358" spans="3:7" s="23" customFormat="1" x14ac:dyDescent="0.2">
      <c r="C358" s="1"/>
      <c r="D358" s="1"/>
      <c r="E358" s="1"/>
      <c r="F358" s="1"/>
      <c r="G358" s="1"/>
    </row>
    <row r="359" spans="3:7" s="23" customFormat="1" x14ac:dyDescent="0.2">
      <c r="C359" s="1"/>
      <c r="D359" s="1"/>
      <c r="E359" s="1"/>
      <c r="F359" s="1"/>
      <c r="G359" s="1"/>
    </row>
    <row r="360" spans="3:7" s="23" customFormat="1" x14ac:dyDescent="0.2">
      <c r="C360" s="1"/>
      <c r="D360" s="1"/>
      <c r="E360" s="1"/>
      <c r="F360" s="1"/>
      <c r="G360" s="1"/>
    </row>
    <row r="361" spans="3:7" s="23" customFormat="1" x14ac:dyDescent="0.2">
      <c r="C361" s="1"/>
      <c r="D361" s="1"/>
      <c r="E361" s="1"/>
      <c r="F361" s="1"/>
      <c r="G361" s="1"/>
    </row>
    <row r="362" spans="3:7" s="23" customFormat="1" x14ac:dyDescent="0.2">
      <c r="C362" s="1"/>
      <c r="D362" s="1"/>
      <c r="E362" s="1"/>
      <c r="F362" s="1"/>
      <c r="G362" s="1"/>
    </row>
    <row r="363" spans="3:7" s="23" customFormat="1" x14ac:dyDescent="0.2">
      <c r="C363" s="1"/>
      <c r="D363" s="1"/>
      <c r="E363" s="1"/>
      <c r="F363" s="1"/>
      <c r="G363" s="1"/>
    </row>
    <row r="364" spans="3:7" s="23" customFormat="1" x14ac:dyDescent="0.2">
      <c r="C364" s="1"/>
      <c r="D364" s="1"/>
      <c r="E364" s="1"/>
      <c r="F364" s="1"/>
      <c r="G364" s="1"/>
    </row>
    <row r="365" spans="3:7" s="23" customFormat="1" x14ac:dyDescent="0.2">
      <c r="C365" s="1"/>
      <c r="D365" s="1"/>
      <c r="E365" s="1"/>
      <c r="F365" s="1"/>
      <c r="G365" s="1"/>
    </row>
    <row r="366" spans="3:7" s="23" customFormat="1" x14ac:dyDescent="0.2">
      <c r="C366" s="1"/>
      <c r="D366" s="1"/>
      <c r="E366" s="1"/>
      <c r="F366" s="1"/>
      <c r="G366" s="1"/>
    </row>
    <row r="367" spans="3:7" s="23" customFormat="1" x14ac:dyDescent="0.2">
      <c r="C367" s="1"/>
      <c r="D367" s="1"/>
      <c r="E367" s="1"/>
      <c r="F367" s="1"/>
      <c r="G367" s="1"/>
    </row>
    <row r="368" spans="3:7" s="23" customFormat="1" x14ac:dyDescent="0.2">
      <c r="C368" s="1"/>
      <c r="D368" s="1"/>
      <c r="E368" s="1"/>
      <c r="F368" s="1"/>
      <c r="G368" s="1"/>
    </row>
    <row r="369" spans="3:7" s="23" customFormat="1" x14ac:dyDescent="0.2">
      <c r="C369" s="1"/>
      <c r="D369" s="1"/>
      <c r="E369" s="1"/>
      <c r="F369" s="1"/>
      <c r="G369" s="1"/>
    </row>
    <row r="370" spans="3:7" s="23" customFormat="1" x14ac:dyDescent="0.2">
      <c r="C370" s="1"/>
      <c r="D370" s="1"/>
      <c r="E370" s="1"/>
      <c r="F370" s="1"/>
      <c r="G370" s="1"/>
    </row>
    <row r="371" spans="3:7" s="23" customFormat="1" x14ac:dyDescent="0.2">
      <c r="C371" s="1"/>
      <c r="D371" s="1"/>
      <c r="E371" s="1"/>
      <c r="F371" s="1"/>
      <c r="G371" s="1"/>
    </row>
    <row r="372" spans="3:7" s="23" customFormat="1" x14ac:dyDescent="0.2">
      <c r="C372" s="1"/>
      <c r="D372" s="1"/>
      <c r="E372" s="1"/>
      <c r="F372" s="1"/>
      <c r="G372" s="1"/>
    </row>
    <row r="373" spans="3:7" s="23" customFormat="1" x14ac:dyDescent="0.2">
      <c r="C373" s="1"/>
      <c r="D373" s="1"/>
      <c r="E373" s="1"/>
      <c r="F373" s="1"/>
      <c r="G373" s="1"/>
    </row>
    <row r="374" spans="3:7" s="23" customFormat="1" x14ac:dyDescent="0.2">
      <c r="C374" s="1"/>
      <c r="D374" s="1"/>
      <c r="E374" s="1"/>
      <c r="F374" s="1"/>
      <c r="G374" s="1"/>
    </row>
    <row r="375" spans="3:7" s="23" customFormat="1" x14ac:dyDescent="0.2">
      <c r="C375" s="1"/>
      <c r="D375" s="1"/>
      <c r="E375" s="1"/>
      <c r="F375" s="1"/>
      <c r="G375" s="1"/>
    </row>
    <row r="376" spans="3:7" s="23" customFormat="1" x14ac:dyDescent="0.2">
      <c r="C376" s="1"/>
      <c r="D376" s="1"/>
      <c r="E376" s="1"/>
      <c r="F376" s="1"/>
      <c r="G376" s="1"/>
    </row>
    <row r="377" spans="3:7" s="23" customFormat="1" x14ac:dyDescent="0.2">
      <c r="C377" s="1"/>
      <c r="D377" s="1"/>
      <c r="E377" s="1"/>
      <c r="F377" s="1"/>
      <c r="G377" s="1"/>
    </row>
    <row r="378" spans="3:7" s="23" customFormat="1" x14ac:dyDescent="0.2">
      <c r="C378" s="1"/>
      <c r="D378" s="1"/>
      <c r="E378" s="1"/>
      <c r="F378" s="1"/>
      <c r="G378" s="1"/>
    </row>
    <row r="379" spans="3:7" s="23" customFormat="1" x14ac:dyDescent="0.2">
      <c r="C379" s="1"/>
      <c r="D379" s="1"/>
      <c r="E379" s="1"/>
      <c r="F379" s="1"/>
      <c r="G379" s="1"/>
    </row>
    <row r="380" spans="3:7" s="23" customFormat="1" x14ac:dyDescent="0.2">
      <c r="C380" s="1"/>
      <c r="D380" s="1"/>
      <c r="E380" s="1"/>
      <c r="F380" s="1"/>
      <c r="G380" s="1"/>
    </row>
    <row r="381" spans="3:7" s="23" customFormat="1" x14ac:dyDescent="0.2">
      <c r="C381" s="1"/>
      <c r="D381" s="1"/>
      <c r="E381" s="1"/>
      <c r="F381" s="1"/>
      <c r="G381" s="1"/>
    </row>
    <row r="382" spans="3:7" s="23" customFormat="1" x14ac:dyDescent="0.2">
      <c r="C382" s="1"/>
      <c r="D382" s="1"/>
      <c r="E382" s="1"/>
      <c r="F382" s="1"/>
      <c r="G382" s="1"/>
    </row>
    <row r="383" spans="3:7" s="23" customFormat="1" x14ac:dyDescent="0.2">
      <c r="C383" s="1"/>
      <c r="D383" s="1"/>
      <c r="E383" s="1"/>
      <c r="F383" s="1"/>
      <c r="G383" s="1"/>
    </row>
    <row r="384" spans="3:7" s="23" customFormat="1" x14ac:dyDescent="0.2">
      <c r="C384" s="1"/>
      <c r="D384" s="1"/>
      <c r="E384" s="1"/>
      <c r="F384" s="1"/>
      <c r="G384" s="1"/>
    </row>
    <row r="385" spans="3:7" s="23" customFormat="1" x14ac:dyDescent="0.2">
      <c r="C385" s="1"/>
      <c r="D385" s="1"/>
      <c r="E385" s="1"/>
      <c r="F385" s="1"/>
      <c r="G385" s="1"/>
    </row>
    <row r="386" spans="3:7" s="23" customFormat="1" x14ac:dyDescent="0.2">
      <c r="C386" s="1"/>
      <c r="D386" s="1"/>
      <c r="E386" s="1"/>
      <c r="F386" s="1"/>
      <c r="G386" s="1"/>
    </row>
    <row r="387" spans="3:7" s="23" customFormat="1" x14ac:dyDescent="0.2">
      <c r="C387" s="1"/>
      <c r="D387" s="1"/>
      <c r="E387" s="1"/>
      <c r="F387" s="1"/>
      <c r="G387" s="1"/>
    </row>
    <row r="388" spans="3:7" s="23" customFormat="1" x14ac:dyDescent="0.2">
      <c r="C388" s="1"/>
      <c r="D388" s="1"/>
      <c r="E388" s="1"/>
      <c r="F388" s="1"/>
      <c r="G388" s="1"/>
    </row>
    <row r="389" spans="3:7" s="23" customFormat="1" x14ac:dyDescent="0.2">
      <c r="C389" s="1"/>
      <c r="D389" s="1"/>
      <c r="E389" s="1"/>
      <c r="F389" s="1"/>
      <c r="G389" s="1"/>
    </row>
    <row r="390" spans="3:7" s="23" customFormat="1" x14ac:dyDescent="0.2">
      <c r="C390" s="1"/>
      <c r="D390" s="1"/>
      <c r="E390" s="1"/>
      <c r="F390" s="1"/>
      <c r="G390" s="1"/>
    </row>
    <row r="391" spans="3:7" s="23" customFormat="1" x14ac:dyDescent="0.2">
      <c r="C391" s="1"/>
      <c r="D391" s="1"/>
      <c r="E391" s="1"/>
      <c r="F391" s="1"/>
      <c r="G391" s="1"/>
    </row>
    <row r="392" spans="3:7" s="23" customFormat="1" x14ac:dyDescent="0.2">
      <c r="C392" s="1"/>
      <c r="D392" s="1"/>
      <c r="E392" s="1"/>
      <c r="F392" s="1"/>
      <c r="G392" s="1"/>
    </row>
    <row r="393" spans="3:7" s="23" customFormat="1" x14ac:dyDescent="0.2">
      <c r="C393" s="1"/>
      <c r="D393" s="1"/>
      <c r="E393" s="1"/>
      <c r="F393" s="1"/>
      <c r="G393" s="1"/>
    </row>
    <row r="394" spans="3:7" s="23" customFormat="1" x14ac:dyDescent="0.2">
      <c r="C394" s="1"/>
      <c r="D394" s="1"/>
      <c r="E394" s="1"/>
      <c r="F394" s="1"/>
      <c r="G394" s="1"/>
    </row>
    <row r="395" spans="3:7" s="23" customFormat="1" x14ac:dyDescent="0.2">
      <c r="C395" s="1"/>
      <c r="D395" s="1"/>
      <c r="E395" s="1"/>
      <c r="F395" s="1"/>
      <c r="G395" s="1"/>
    </row>
    <row r="396" spans="3:7" s="23" customFormat="1" x14ac:dyDescent="0.2">
      <c r="C396" s="1"/>
      <c r="D396" s="1"/>
      <c r="E396" s="1"/>
      <c r="F396" s="1"/>
      <c r="G396" s="1"/>
    </row>
    <row r="397" spans="3:7" s="23" customFormat="1" x14ac:dyDescent="0.2">
      <c r="C397" s="1"/>
      <c r="D397" s="1"/>
      <c r="E397" s="1"/>
      <c r="F397" s="1"/>
      <c r="G397" s="1"/>
    </row>
    <row r="398" spans="3:7" s="23" customFormat="1" x14ac:dyDescent="0.2">
      <c r="C398" s="1"/>
      <c r="D398" s="1"/>
      <c r="E398" s="1"/>
      <c r="F398" s="1"/>
      <c r="G398" s="1"/>
    </row>
    <row r="399" spans="3:7" s="23" customFormat="1" x14ac:dyDescent="0.2">
      <c r="C399" s="1"/>
      <c r="D399" s="1"/>
      <c r="E399" s="1"/>
      <c r="F399" s="1"/>
      <c r="G399" s="1"/>
    </row>
    <row r="400" spans="3:7" s="23" customFormat="1" x14ac:dyDescent="0.2">
      <c r="C400" s="1"/>
      <c r="D400" s="1"/>
      <c r="E400" s="1"/>
      <c r="F400" s="1"/>
      <c r="G400" s="1"/>
    </row>
    <row r="401" spans="3:7" s="23" customFormat="1" x14ac:dyDescent="0.2">
      <c r="C401" s="1"/>
      <c r="D401" s="1"/>
      <c r="E401" s="1"/>
      <c r="F401" s="1"/>
      <c r="G401" s="1"/>
    </row>
    <row r="402" spans="3:7" s="23" customFormat="1" x14ac:dyDescent="0.2">
      <c r="C402" s="1"/>
      <c r="D402" s="1"/>
      <c r="E402" s="1"/>
      <c r="F402" s="1"/>
      <c r="G402" s="1"/>
    </row>
    <row r="403" spans="3:7" s="23" customFormat="1" x14ac:dyDescent="0.2">
      <c r="C403" s="1"/>
      <c r="D403" s="1"/>
      <c r="E403" s="1"/>
      <c r="F403" s="1"/>
      <c r="G403" s="1"/>
    </row>
    <row r="404" spans="3:7" s="23" customFormat="1" x14ac:dyDescent="0.2">
      <c r="C404" s="1"/>
      <c r="D404" s="1"/>
      <c r="E404" s="1"/>
      <c r="F404" s="1"/>
      <c r="G404" s="1"/>
    </row>
    <row r="405" spans="3:7" s="23" customFormat="1" x14ac:dyDescent="0.2">
      <c r="C405" s="1"/>
      <c r="D405" s="1"/>
      <c r="E405" s="1"/>
      <c r="F405" s="1"/>
      <c r="G405" s="1"/>
    </row>
    <row r="406" spans="3:7" s="23" customFormat="1" x14ac:dyDescent="0.2">
      <c r="C406" s="1"/>
      <c r="D406" s="1"/>
      <c r="E406" s="1"/>
      <c r="F406" s="1"/>
      <c r="G406" s="1"/>
    </row>
    <row r="407" spans="3:7" s="23" customFormat="1" x14ac:dyDescent="0.2">
      <c r="C407" s="1"/>
      <c r="D407" s="1"/>
      <c r="E407" s="1"/>
      <c r="F407" s="1"/>
      <c r="G407" s="1"/>
    </row>
    <row r="408" spans="3:7" s="23" customFormat="1" x14ac:dyDescent="0.2">
      <c r="C408" s="1"/>
      <c r="D408" s="1"/>
      <c r="E408" s="1"/>
      <c r="F408" s="1"/>
      <c r="G408" s="1"/>
    </row>
    <row r="409" spans="3:7" s="23" customFormat="1" x14ac:dyDescent="0.2">
      <c r="C409" s="1"/>
      <c r="D409" s="1"/>
      <c r="E409" s="1"/>
      <c r="F409" s="1"/>
      <c r="G409" s="1"/>
    </row>
    <row r="410" spans="3:7" s="23" customFormat="1" x14ac:dyDescent="0.2">
      <c r="C410" s="1"/>
      <c r="D410" s="1"/>
      <c r="E410" s="1"/>
      <c r="F410" s="1"/>
      <c r="G410" s="1"/>
    </row>
    <row r="411" spans="3:7" s="23" customFormat="1" x14ac:dyDescent="0.2">
      <c r="C411" s="1"/>
      <c r="D411" s="1"/>
      <c r="E411" s="1"/>
      <c r="F411" s="1"/>
      <c r="G411" s="1"/>
    </row>
    <row r="412" spans="3:7" s="23" customFormat="1" x14ac:dyDescent="0.2">
      <c r="C412" s="1"/>
      <c r="D412" s="1"/>
      <c r="E412" s="1"/>
      <c r="F412" s="1"/>
      <c r="G412" s="1"/>
    </row>
    <row r="413" spans="3:7" s="23" customFormat="1" x14ac:dyDescent="0.2">
      <c r="C413" s="1"/>
      <c r="D413" s="1"/>
      <c r="E413" s="1"/>
      <c r="F413" s="1"/>
      <c r="G413" s="1"/>
    </row>
    <row r="414" spans="3:7" s="23" customFormat="1" x14ac:dyDescent="0.2">
      <c r="C414" s="1"/>
      <c r="D414" s="1"/>
      <c r="E414" s="1"/>
      <c r="F414" s="1"/>
      <c r="G414" s="1"/>
    </row>
    <row r="415" spans="3:7" s="23" customFormat="1" x14ac:dyDescent="0.2">
      <c r="C415" s="1"/>
      <c r="D415" s="1"/>
      <c r="E415" s="1"/>
      <c r="F415" s="1"/>
      <c r="G415" s="1"/>
    </row>
    <row r="416" spans="3:7" s="23" customFormat="1" x14ac:dyDescent="0.2">
      <c r="C416" s="1"/>
      <c r="D416" s="1"/>
      <c r="E416" s="1"/>
      <c r="F416" s="1"/>
      <c r="G416" s="1"/>
    </row>
    <row r="417" spans="3:7" s="23" customFormat="1" x14ac:dyDescent="0.2">
      <c r="C417" s="1"/>
      <c r="D417" s="1"/>
      <c r="E417" s="1"/>
      <c r="F417" s="1"/>
      <c r="G417" s="1"/>
    </row>
    <row r="418" spans="3:7" s="23" customFormat="1" x14ac:dyDescent="0.2">
      <c r="C418" s="1"/>
      <c r="D418" s="1"/>
      <c r="E418" s="1"/>
      <c r="F418" s="1"/>
      <c r="G418" s="1"/>
    </row>
    <row r="419" spans="3:7" s="23" customFormat="1" x14ac:dyDescent="0.2">
      <c r="C419" s="1"/>
      <c r="D419" s="1"/>
      <c r="E419" s="1"/>
      <c r="F419" s="1"/>
      <c r="G419" s="1"/>
    </row>
    <row r="420" spans="3:7" s="23" customFormat="1" x14ac:dyDescent="0.2">
      <c r="C420" s="1"/>
      <c r="D420" s="1"/>
      <c r="E420" s="1"/>
      <c r="F420" s="1"/>
      <c r="G420" s="1"/>
    </row>
    <row r="421" spans="3:7" s="23" customFormat="1" x14ac:dyDescent="0.2">
      <c r="C421" s="1"/>
      <c r="D421" s="1"/>
      <c r="E421" s="1"/>
      <c r="F421" s="1"/>
      <c r="G421" s="1"/>
    </row>
    <row r="422" spans="3:7" s="23" customFormat="1" x14ac:dyDescent="0.2">
      <c r="C422" s="1"/>
      <c r="D422" s="1"/>
      <c r="E422" s="1"/>
      <c r="F422" s="1"/>
      <c r="G422" s="1"/>
    </row>
    <row r="423" spans="3:7" s="23" customFormat="1" x14ac:dyDescent="0.2">
      <c r="C423" s="1"/>
      <c r="D423" s="1"/>
      <c r="E423" s="1"/>
      <c r="F423" s="1"/>
      <c r="G423" s="1"/>
    </row>
    <row r="424" spans="3:7" s="23" customFormat="1" x14ac:dyDescent="0.2">
      <c r="C424" s="1"/>
      <c r="D424" s="1"/>
      <c r="E424" s="1"/>
      <c r="F424" s="1"/>
      <c r="G424" s="1"/>
    </row>
    <row r="425" spans="3:7" s="23" customFormat="1" x14ac:dyDescent="0.2">
      <c r="C425" s="1"/>
      <c r="D425" s="1"/>
      <c r="E425" s="1"/>
      <c r="F425" s="1"/>
      <c r="G425" s="1"/>
    </row>
    <row r="426" spans="3:7" s="23" customFormat="1" x14ac:dyDescent="0.2">
      <c r="C426" s="1"/>
      <c r="D426" s="1"/>
      <c r="E426" s="1"/>
      <c r="F426" s="1"/>
      <c r="G426" s="1"/>
    </row>
    <row r="427" spans="3:7" s="23" customFormat="1" x14ac:dyDescent="0.2">
      <c r="C427" s="1"/>
      <c r="D427" s="1"/>
      <c r="E427" s="1"/>
      <c r="F427" s="1"/>
      <c r="G427" s="1"/>
    </row>
    <row r="428" spans="3:7" s="23" customFormat="1" x14ac:dyDescent="0.2">
      <c r="C428" s="1"/>
      <c r="D428" s="1"/>
      <c r="E428" s="1"/>
      <c r="F428" s="1"/>
      <c r="G428" s="1"/>
    </row>
    <row r="429" spans="3:7" s="23" customFormat="1" x14ac:dyDescent="0.2">
      <c r="C429" s="1"/>
      <c r="D429" s="1"/>
      <c r="E429" s="1"/>
      <c r="F429" s="1"/>
      <c r="G429" s="1"/>
    </row>
    <row r="430" spans="3:7" s="23" customFormat="1" x14ac:dyDescent="0.2">
      <c r="C430" s="1"/>
      <c r="D430" s="1"/>
      <c r="E430" s="1"/>
      <c r="F430" s="1"/>
      <c r="G430" s="1"/>
    </row>
    <row r="431" spans="3:7" s="23" customFormat="1" x14ac:dyDescent="0.2">
      <c r="C431" s="1"/>
      <c r="D431" s="1"/>
      <c r="E431" s="1"/>
      <c r="F431" s="1"/>
      <c r="G431" s="1"/>
    </row>
    <row r="432" spans="3:7" s="23" customFormat="1" x14ac:dyDescent="0.2">
      <c r="C432" s="1"/>
      <c r="D432" s="1"/>
      <c r="E432" s="1"/>
      <c r="F432" s="1"/>
      <c r="G432" s="1"/>
    </row>
    <row r="433" spans="3:7" s="23" customFormat="1" x14ac:dyDescent="0.2">
      <c r="C433" s="1"/>
      <c r="D433" s="1"/>
      <c r="E433" s="1"/>
      <c r="F433" s="1"/>
      <c r="G433" s="1"/>
    </row>
    <row r="434" spans="3:7" s="23" customFormat="1" x14ac:dyDescent="0.2">
      <c r="C434" s="1"/>
      <c r="D434" s="1"/>
      <c r="E434" s="1"/>
      <c r="F434" s="1"/>
      <c r="G434" s="1"/>
    </row>
    <row r="435" spans="3:7" s="23" customFormat="1" x14ac:dyDescent="0.2">
      <c r="C435" s="1"/>
      <c r="D435" s="1"/>
      <c r="E435" s="1"/>
      <c r="F435" s="1"/>
      <c r="G435" s="1"/>
    </row>
    <row r="436" spans="3:7" s="23" customFormat="1" x14ac:dyDescent="0.2">
      <c r="C436" s="1"/>
      <c r="D436" s="1"/>
      <c r="E436" s="1"/>
      <c r="F436" s="1"/>
      <c r="G436" s="1"/>
    </row>
    <row r="437" spans="3:7" s="23" customFormat="1" x14ac:dyDescent="0.2">
      <c r="C437" s="1"/>
      <c r="D437" s="1"/>
      <c r="E437" s="1"/>
      <c r="F437" s="1"/>
      <c r="G437" s="1"/>
    </row>
    <row r="438" spans="3:7" s="23" customFormat="1" x14ac:dyDescent="0.2">
      <c r="C438" s="1"/>
      <c r="D438" s="1"/>
      <c r="E438" s="1"/>
      <c r="F438" s="1"/>
      <c r="G438" s="1"/>
    </row>
    <row r="439" spans="3:7" s="23" customFormat="1" x14ac:dyDescent="0.2">
      <c r="C439" s="1"/>
      <c r="D439" s="1"/>
      <c r="E439" s="1"/>
      <c r="F439" s="1"/>
      <c r="G439" s="1"/>
    </row>
    <row r="440" spans="3:7" s="23" customFormat="1" x14ac:dyDescent="0.2">
      <c r="C440" s="1"/>
      <c r="D440" s="1"/>
      <c r="E440" s="1"/>
      <c r="F440" s="1"/>
      <c r="G440" s="1"/>
    </row>
    <row r="441" spans="3:7" s="23" customFormat="1" x14ac:dyDescent="0.2">
      <c r="C441" s="1"/>
      <c r="D441" s="1"/>
      <c r="E441" s="1"/>
      <c r="F441" s="1"/>
      <c r="G441" s="1"/>
    </row>
    <row r="442" spans="3:7" s="23" customFormat="1" x14ac:dyDescent="0.2">
      <c r="C442" s="1"/>
      <c r="D442" s="1"/>
      <c r="E442" s="1"/>
      <c r="F442" s="1"/>
      <c r="G442" s="1"/>
    </row>
    <row r="443" spans="3:7" s="23" customFormat="1" x14ac:dyDescent="0.2">
      <c r="C443" s="1"/>
      <c r="D443" s="1"/>
      <c r="E443" s="1"/>
      <c r="F443" s="1"/>
      <c r="G443" s="1"/>
    </row>
    <row r="444" spans="3:7" s="23" customFormat="1" x14ac:dyDescent="0.2">
      <c r="C444" s="1"/>
      <c r="D444" s="1"/>
      <c r="E444" s="1"/>
      <c r="F444" s="1"/>
      <c r="G444" s="1"/>
    </row>
    <row r="445" spans="3:7" s="23" customFormat="1" x14ac:dyDescent="0.2">
      <c r="C445" s="1"/>
      <c r="D445" s="1"/>
      <c r="E445" s="1"/>
      <c r="F445" s="1"/>
      <c r="G445" s="1"/>
    </row>
    <row r="446" spans="3:7" s="23" customFormat="1" x14ac:dyDescent="0.2">
      <c r="C446" s="1"/>
      <c r="D446" s="1"/>
      <c r="E446" s="1"/>
      <c r="F446" s="1"/>
      <c r="G446" s="1"/>
    </row>
    <row r="447" spans="3:7" s="23" customFormat="1" x14ac:dyDescent="0.2">
      <c r="C447" s="1"/>
      <c r="D447" s="1"/>
      <c r="E447" s="1"/>
      <c r="F447" s="1"/>
      <c r="G447" s="1"/>
    </row>
    <row r="448" spans="3:7" s="23" customFormat="1" x14ac:dyDescent="0.2">
      <c r="C448" s="1"/>
      <c r="D448" s="1"/>
      <c r="E448" s="1"/>
      <c r="F448" s="1"/>
      <c r="G448" s="1"/>
    </row>
    <row r="449" spans="3:7" s="23" customFormat="1" x14ac:dyDescent="0.2">
      <c r="C449" s="1"/>
      <c r="D449" s="1"/>
      <c r="E449" s="1"/>
      <c r="F449" s="1"/>
      <c r="G449" s="1"/>
    </row>
    <row r="450" spans="3:7" s="23" customFormat="1" x14ac:dyDescent="0.2">
      <c r="C450" s="1"/>
      <c r="D450" s="1"/>
      <c r="E450" s="1"/>
      <c r="F450" s="1"/>
      <c r="G450" s="1"/>
    </row>
    <row r="451" spans="3:7" s="23" customFormat="1" x14ac:dyDescent="0.2">
      <c r="C451" s="1"/>
      <c r="D451" s="1"/>
      <c r="E451" s="1"/>
      <c r="F451" s="1"/>
      <c r="G451" s="1"/>
    </row>
    <row r="452" spans="3:7" s="23" customFormat="1" x14ac:dyDescent="0.2">
      <c r="C452" s="1"/>
      <c r="D452" s="1"/>
      <c r="E452" s="1"/>
      <c r="F452" s="1"/>
      <c r="G452" s="1"/>
    </row>
    <row r="453" spans="3:7" s="23" customFormat="1" x14ac:dyDescent="0.2">
      <c r="C453" s="1"/>
      <c r="D453" s="1"/>
      <c r="E453" s="1"/>
      <c r="F453" s="1"/>
      <c r="G453" s="1"/>
    </row>
    <row r="454" spans="3:7" s="23" customFormat="1" x14ac:dyDescent="0.2">
      <c r="C454" s="1"/>
      <c r="D454" s="1"/>
      <c r="E454" s="1"/>
      <c r="F454" s="1"/>
      <c r="G454" s="1"/>
    </row>
    <row r="455" spans="3:7" s="23" customFormat="1" x14ac:dyDescent="0.2">
      <c r="C455" s="1"/>
      <c r="D455" s="1"/>
      <c r="E455" s="1"/>
      <c r="F455" s="1"/>
      <c r="G455" s="1"/>
    </row>
    <row r="456" spans="3:7" s="23" customFormat="1" x14ac:dyDescent="0.2">
      <c r="C456" s="1"/>
      <c r="D456" s="1"/>
      <c r="E456" s="1"/>
      <c r="F456" s="1"/>
      <c r="G456" s="1"/>
    </row>
    <row r="457" spans="3:7" s="23" customFormat="1" x14ac:dyDescent="0.2">
      <c r="C457" s="1"/>
      <c r="D457" s="1"/>
      <c r="E457" s="1"/>
      <c r="F457" s="1"/>
      <c r="G457" s="1"/>
    </row>
    <row r="458" spans="3:7" s="23" customFormat="1" x14ac:dyDescent="0.2">
      <c r="C458" s="1"/>
      <c r="D458" s="1"/>
      <c r="E458" s="1"/>
      <c r="F458" s="1"/>
      <c r="G458" s="1"/>
    </row>
    <row r="459" spans="3:7" s="23" customFormat="1" x14ac:dyDescent="0.2">
      <c r="C459" s="1"/>
      <c r="D459" s="1"/>
      <c r="E459" s="1"/>
      <c r="F459" s="1"/>
      <c r="G459" s="1"/>
    </row>
    <row r="460" spans="3:7" s="23" customFormat="1" x14ac:dyDescent="0.2">
      <c r="C460" s="1"/>
      <c r="D460" s="1"/>
      <c r="E460" s="1"/>
      <c r="F460" s="1"/>
      <c r="G460" s="1"/>
    </row>
    <row r="461" spans="3:7" s="23" customFormat="1" x14ac:dyDescent="0.2">
      <c r="C461" s="1"/>
      <c r="D461" s="1"/>
      <c r="E461" s="1"/>
      <c r="F461" s="1"/>
      <c r="G461" s="1"/>
    </row>
    <row r="462" spans="3:7" s="23" customFormat="1" x14ac:dyDescent="0.2">
      <c r="C462" s="1"/>
      <c r="D462" s="1"/>
      <c r="E462" s="1"/>
      <c r="F462" s="1"/>
      <c r="G462" s="1"/>
    </row>
    <row r="463" spans="3:7" s="23" customFormat="1" x14ac:dyDescent="0.2">
      <c r="C463" s="1"/>
      <c r="D463" s="1"/>
      <c r="E463" s="1"/>
      <c r="F463" s="1"/>
      <c r="G463" s="1"/>
    </row>
    <row r="464" spans="3:7" s="23" customFormat="1" x14ac:dyDescent="0.2">
      <c r="C464" s="1"/>
      <c r="D464" s="1"/>
      <c r="E464" s="1"/>
      <c r="F464" s="1"/>
      <c r="G464" s="1"/>
    </row>
    <row r="465" spans="3:7" s="23" customFormat="1" x14ac:dyDescent="0.2">
      <c r="C465" s="1"/>
      <c r="D465" s="1"/>
      <c r="E465" s="1"/>
      <c r="F465" s="1"/>
      <c r="G465" s="1"/>
    </row>
    <row r="466" spans="3:7" s="23" customFormat="1" x14ac:dyDescent="0.2">
      <c r="C466" s="1"/>
      <c r="D466" s="1"/>
      <c r="E466" s="1"/>
      <c r="F466" s="1"/>
      <c r="G466" s="1"/>
    </row>
    <row r="467" spans="3:7" s="23" customFormat="1" x14ac:dyDescent="0.2">
      <c r="C467" s="1"/>
      <c r="D467" s="1"/>
      <c r="E467" s="1"/>
      <c r="F467" s="1"/>
      <c r="G467" s="1"/>
    </row>
    <row r="468" spans="3:7" s="23" customFormat="1" x14ac:dyDescent="0.2">
      <c r="C468" s="1"/>
      <c r="D468" s="1"/>
      <c r="E468" s="1"/>
      <c r="F468" s="1"/>
      <c r="G468" s="1"/>
    </row>
    <row r="469" spans="3:7" s="23" customFormat="1" x14ac:dyDescent="0.2">
      <c r="C469" s="1"/>
      <c r="D469" s="1"/>
      <c r="E469" s="1"/>
      <c r="F469" s="1"/>
      <c r="G469" s="1"/>
    </row>
    <row r="470" spans="3:7" s="23" customFormat="1" x14ac:dyDescent="0.2">
      <c r="C470" s="1"/>
      <c r="D470" s="1"/>
      <c r="E470" s="1"/>
      <c r="F470" s="1"/>
      <c r="G470" s="1"/>
    </row>
    <row r="471" spans="3:7" s="23" customFormat="1" x14ac:dyDescent="0.2">
      <c r="C471" s="1"/>
      <c r="D471" s="1"/>
      <c r="E471" s="1"/>
      <c r="F471" s="1"/>
      <c r="G471" s="1"/>
    </row>
    <row r="472" spans="3:7" s="23" customFormat="1" x14ac:dyDescent="0.2">
      <c r="C472" s="1"/>
      <c r="D472" s="1"/>
      <c r="E472" s="1"/>
      <c r="F472" s="1"/>
      <c r="G472" s="1"/>
    </row>
    <row r="473" spans="3:7" s="23" customFormat="1" x14ac:dyDescent="0.2">
      <c r="C473" s="1"/>
      <c r="D473" s="1"/>
      <c r="E473" s="1"/>
      <c r="F473" s="1"/>
      <c r="G473" s="1"/>
    </row>
    <row r="474" spans="3:7" s="23" customFormat="1" x14ac:dyDescent="0.2">
      <c r="C474" s="1"/>
      <c r="D474" s="1"/>
      <c r="E474" s="1"/>
      <c r="F474" s="1"/>
      <c r="G474" s="1"/>
    </row>
    <row r="475" spans="3:7" s="23" customFormat="1" x14ac:dyDescent="0.2">
      <c r="C475" s="1"/>
      <c r="D475" s="1"/>
      <c r="E475" s="1"/>
      <c r="F475" s="1"/>
      <c r="G475" s="1"/>
    </row>
    <row r="476" spans="3:7" s="23" customFormat="1" x14ac:dyDescent="0.2">
      <c r="C476" s="1"/>
      <c r="D476" s="1"/>
      <c r="E476" s="1"/>
      <c r="F476" s="1"/>
      <c r="G476" s="1"/>
    </row>
    <row r="477" spans="3:7" s="23" customFormat="1" x14ac:dyDescent="0.2">
      <c r="C477" s="1"/>
      <c r="D477" s="1"/>
      <c r="E477" s="1"/>
      <c r="F477" s="1"/>
      <c r="G477" s="1"/>
    </row>
    <row r="478" spans="3:7" s="23" customFormat="1" x14ac:dyDescent="0.2">
      <c r="C478" s="1"/>
      <c r="D478" s="1"/>
      <c r="E478" s="1"/>
      <c r="F478" s="1"/>
      <c r="G478" s="1"/>
    </row>
    <row r="479" spans="3:7" s="23" customFormat="1" x14ac:dyDescent="0.2">
      <c r="C479" s="1"/>
      <c r="D479" s="1"/>
      <c r="E479" s="1"/>
      <c r="F479" s="1"/>
      <c r="G479" s="1"/>
    </row>
    <row r="480" spans="3:7" s="23" customFormat="1" x14ac:dyDescent="0.2">
      <c r="C480" s="1"/>
      <c r="D480" s="1"/>
      <c r="E480" s="1"/>
      <c r="F480" s="1"/>
      <c r="G480" s="1"/>
    </row>
    <row r="481" spans="3:7" s="23" customFormat="1" x14ac:dyDescent="0.2">
      <c r="C481" s="1"/>
      <c r="D481" s="1"/>
      <c r="E481" s="1"/>
      <c r="F481" s="1"/>
      <c r="G481" s="1"/>
    </row>
    <row r="482" spans="3:7" s="23" customFormat="1" x14ac:dyDescent="0.2">
      <c r="C482" s="1"/>
      <c r="D482" s="1"/>
      <c r="E482" s="1"/>
      <c r="F482" s="1"/>
      <c r="G482" s="1"/>
    </row>
    <row r="483" spans="3:7" s="23" customFormat="1" x14ac:dyDescent="0.2">
      <c r="C483" s="1"/>
      <c r="D483" s="1"/>
      <c r="E483" s="1"/>
      <c r="F483" s="1"/>
      <c r="G483" s="1"/>
    </row>
    <row r="484" spans="3:7" s="23" customFormat="1" x14ac:dyDescent="0.2">
      <c r="C484" s="1"/>
      <c r="D484" s="1"/>
      <c r="E484" s="1"/>
      <c r="F484" s="1"/>
      <c r="G484" s="1"/>
    </row>
    <row r="485" spans="3:7" s="23" customFormat="1" x14ac:dyDescent="0.2">
      <c r="C485" s="1"/>
      <c r="D485" s="1"/>
      <c r="E485" s="1"/>
      <c r="F485" s="1"/>
      <c r="G485" s="1"/>
    </row>
    <row r="486" spans="3:7" s="23" customFormat="1" x14ac:dyDescent="0.2">
      <c r="C486" s="1"/>
      <c r="D486" s="1"/>
      <c r="E486" s="1"/>
      <c r="F486" s="1"/>
      <c r="G486" s="1"/>
    </row>
    <row r="487" spans="3:7" s="23" customFormat="1" x14ac:dyDescent="0.2">
      <c r="C487" s="1"/>
      <c r="D487" s="1"/>
      <c r="E487" s="1"/>
      <c r="F487" s="1"/>
      <c r="G487" s="1"/>
    </row>
    <row r="488" spans="3:7" s="23" customFormat="1" x14ac:dyDescent="0.2">
      <c r="C488" s="1"/>
      <c r="D488" s="1"/>
      <c r="E488" s="1"/>
      <c r="F488" s="1"/>
      <c r="G488" s="1"/>
    </row>
    <row r="489" spans="3:7" s="23" customFormat="1" x14ac:dyDescent="0.2">
      <c r="C489" s="1"/>
      <c r="D489" s="1"/>
      <c r="E489" s="1"/>
      <c r="F489" s="1"/>
      <c r="G489" s="1"/>
    </row>
    <row r="490" spans="3:7" s="23" customFormat="1" x14ac:dyDescent="0.2">
      <c r="C490" s="1"/>
      <c r="D490" s="1"/>
      <c r="E490" s="1"/>
      <c r="F490" s="1"/>
      <c r="G490" s="1"/>
    </row>
    <row r="491" spans="3:7" s="23" customFormat="1" x14ac:dyDescent="0.2">
      <c r="C491" s="1"/>
      <c r="D491" s="1"/>
      <c r="E491" s="1"/>
      <c r="F491" s="1"/>
      <c r="G491" s="1"/>
    </row>
    <row r="492" spans="3:7" s="23" customFormat="1" x14ac:dyDescent="0.2">
      <c r="C492" s="1"/>
      <c r="D492" s="1"/>
      <c r="E492" s="1"/>
      <c r="F492" s="1"/>
      <c r="G492" s="1"/>
    </row>
    <row r="493" spans="3:7" s="23" customFormat="1" x14ac:dyDescent="0.2">
      <c r="C493" s="1"/>
      <c r="D493" s="1"/>
      <c r="E493" s="1"/>
      <c r="F493" s="1"/>
      <c r="G493" s="1"/>
    </row>
    <row r="494" spans="3:7" s="23" customFormat="1" x14ac:dyDescent="0.2">
      <c r="C494" s="1"/>
      <c r="D494" s="1"/>
      <c r="E494" s="1"/>
      <c r="F494" s="1"/>
      <c r="G494" s="1"/>
    </row>
    <row r="495" spans="3:7" s="23" customFormat="1" x14ac:dyDescent="0.2">
      <c r="C495" s="1"/>
      <c r="D495" s="1"/>
      <c r="E495" s="1"/>
      <c r="F495" s="1"/>
      <c r="G495" s="1"/>
    </row>
    <row r="496" spans="3:7" s="23" customFormat="1" x14ac:dyDescent="0.2">
      <c r="C496" s="1"/>
      <c r="D496" s="1"/>
      <c r="E496" s="1"/>
      <c r="F496" s="1"/>
      <c r="G496" s="1"/>
    </row>
    <row r="497" spans="3:7" s="23" customFormat="1" x14ac:dyDescent="0.2">
      <c r="C497" s="1"/>
      <c r="D497" s="1"/>
      <c r="E497" s="1"/>
      <c r="F497" s="1"/>
      <c r="G497" s="1"/>
    </row>
    <row r="498" spans="3:7" s="23" customFormat="1" x14ac:dyDescent="0.2">
      <c r="C498" s="1"/>
      <c r="D498" s="1"/>
      <c r="E498" s="1"/>
      <c r="F498" s="1"/>
      <c r="G498" s="1"/>
    </row>
    <row r="499" spans="3:7" s="23" customFormat="1" x14ac:dyDescent="0.2">
      <c r="C499" s="1"/>
      <c r="D499" s="1"/>
      <c r="E499" s="1"/>
      <c r="F499" s="1"/>
      <c r="G499" s="1"/>
    </row>
    <row r="500" spans="3:7" s="23" customFormat="1" x14ac:dyDescent="0.2">
      <c r="C500" s="1"/>
      <c r="D500" s="1"/>
      <c r="E500" s="1"/>
      <c r="F500" s="1"/>
      <c r="G500" s="1"/>
    </row>
    <row r="501" spans="3:7" s="23" customFormat="1" x14ac:dyDescent="0.2">
      <c r="C501" s="1"/>
      <c r="D501" s="1"/>
      <c r="E501" s="1"/>
      <c r="F501" s="1"/>
      <c r="G501" s="1"/>
    </row>
    <row r="502" spans="3:7" s="23" customFormat="1" x14ac:dyDescent="0.2">
      <c r="C502" s="1"/>
      <c r="D502" s="1"/>
      <c r="E502" s="1"/>
      <c r="F502" s="1"/>
      <c r="G502" s="1"/>
    </row>
    <row r="503" spans="3:7" s="23" customFormat="1" x14ac:dyDescent="0.2">
      <c r="C503" s="1"/>
      <c r="D503" s="1"/>
      <c r="E503" s="1"/>
      <c r="F503" s="1"/>
      <c r="G503" s="1"/>
    </row>
    <row r="504" spans="3:7" s="23" customFormat="1" x14ac:dyDescent="0.2">
      <c r="C504" s="1"/>
      <c r="D504" s="1"/>
      <c r="E504" s="1"/>
      <c r="F504" s="1"/>
      <c r="G504" s="1"/>
    </row>
    <row r="505" spans="3:7" s="23" customFormat="1" x14ac:dyDescent="0.2">
      <c r="C505" s="1"/>
      <c r="D505" s="1"/>
      <c r="E505" s="1"/>
      <c r="F505" s="1"/>
      <c r="G505" s="1"/>
    </row>
    <row r="506" spans="3:7" s="23" customFormat="1" x14ac:dyDescent="0.2">
      <c r="C506" s="1"/>
      <c r="D506" s="1"/>
      <c r="E506" s="1"/>
      <c r="F506" s="1"/>
      <c r="G506" s="1"/>
    </row>
    <row r="507" spans="3:7" s="23" customFormat="1" x14ac:dyDescent="0.2">
      <c r="C507" s="1"/>
      <c r="D507" s="1"/>
      <c r="E507" s="1"/>
      <c r="F507" s="1"/>
      <c r="G507" s="1"/>
    </row>
    <row r="508" spans="3:7" s="23" customFormat="1" x14ac:dyDescent="0.2">
      <c r="C508" s="1"/>
      <c r="D508" s="1"/>
      <c r="E508" s="1"/>
      <c r="F508" s="1"/>
      <c r="G508" s="1"/>
    </row>
    <row r="509" spans="3:7" s="23" customFormat="1" x14ac:dyDescent="0.2">
      <c r="C509" s="1"/>
      <c r="D509" s="1"/>
      <c r="E509" s="1"/>
      <c r="F509" s="1"/>
      <c r="G509" s="1"/>
    </row>
    <row r="510" spans="3:7" s="23" customFormat="1" x14ac:dyDescent="0.2">
      <c r="C510" s="1"/>
      <c r="D510" s="1"/>
      <c r="E510" s="1"/>
      <c r="F510" s="1"/>
      <c r="G510" s="1"/>
    </row>
    <row r="511" spans="3:7" s="23" customFormat="1" x14ac:dyDescent="0.2">
      <c r="C511" s="1"/>
      <c r="D511" s="1"/>
      <c r="E511" s="1"/>
      <c r="F511" s="1"/>
      <c r="G511" s="1"/>
    </row>
    <row r="512" spans="3:7" s="23" customFormat="1" x14ac:dyDescent="0.2">
      <c r="C512" s="1"/>
      <c r="D512" s="1"/>
      <c r="E512" s="1"/>
      <c r="F512" s="1"/>
      <c r="G512" s="1"/>
    </row>
    <row r="513" spans="3:7" s="23" customFormat="1" x14ac:dyDescent="0.2">
      <c r="C513" s="1"/>
      <c r="D513" s="1"/>
      <c r="E513" s="1"/>
      <c r="F513" s="1"/>
      <c r="G513" s="1"/>
    </row>
    <row r="514" spans="3:7" s="23" customFormat="1" x14ac:dyDescent="0.2">
      <c r="C514" s="1"/>
      <c r="D514" s="1"/>
      <c r="E514" s="1"/>
      <c r="F514" s="1"/>
      <c r="G514" s="1"/>
    </row>
    <row r="515" spans="3:7" s="23" customFormat="1" x14ac:dyDescent="0.2">
      <c r="C515" s="1"/>
      <c r="D515" s="1"/>
      <c r="E515" s="1"/>
      <c r="F515" s="1"/>
      <c r="G515" s="1"/>
    </row>
    <row r="516" spans="3:7" s="23" customFormat="1" x14ac:dyDescent="0.2">
      <c r="C516" s="1"/>
      <c r="D516" s="1"/>
      <c r="E516" s="1"/>
      <c r="F516" s="1"/>
      <c r="G516" s="1"/>
    </row>
    <row r="517" spans="3:7" s="23" customFormat="1" x14ac:dyDescent="0.2">
      <c r="C517" s="1"/>
      <c r="D517" s="1"/>
      <c r="E517" s="1"/>
      <c r="F517" s="1"/>
      <c r="G517" s="1"/>
    </row>
    <row r="518" spans="3:7" s="23" customFormat="1" x14ac:dyDescent="0.2">
      <c r="C518" s="1"/>
      <c r="D518" s="1"/>
      <c r="E518" s="1"/>
      <c r="F518" s="1"/>
      <c r="G518" s="1"/>
    </row>
    <row r="519" spans="3:7" s="23" customFormat="1" x14ac:dyDescent="0.2">
      <c r="C519" s="1"/>
      <c r="D519" s="1"/>
      <c r="E519" s="1"/>
      <c r="F519" s="1"/>
      <c r="G519" s="1"/>
    </row>
    <row r="520" spans="3:7" s="23" customFormat="1" x14ac:dyDescent="0.2">
      <c r="C520" s="1"/>
      <c r="D520" s="1"/>
      <c r="E520" s="1"/>
      <c r="F520" s="1"/>
      <c r="G520" s="1"/>
    </row>
    <row r="521" spans="3:7" s="23" customFormat="1" x14ac:dyDescent="0.2">
      <c r="C521" s="1"/>
      <c r="D521" s="1"/>
      <c r="E521" s="1"/>
      <c r="F521" s="1"/>
      <c r="G521" s="1"/>
    </row>
    <row r="522" spans="3:7" s="23" customFormat="1" x14ac:dyDescent="0.2">
      <c r="C522" s="1"/>
      <c r="D522" s="1"/>
      <c r="E522" s="1"/>
      <c r="F522" s="1"/>
      <c r="G522" s="1"/>
    </row>
    <row r="523" spans="3:7" s="23" customFormat="1" x14ac:dyDescent="0.2">
      <c r="C523" s="1"/>
      <c r="D523" s="1"/>
      <c r="E523" s="1"/>
      <c r="F523" s="1"/>
      <c r="G523" s="1"/>
    </row>
    <row r="524" spans="3:7" s="23" customFormat="1" x14ac:dyDescent="0.2">
      <c r="C524" s="1"/>
      <c r="D524" s="1"/>
      <c r="E524" s="1"/>
      <c r="F524" s="1"/>
      <c r="G524" s="1"/>
    </row>
    <row r="525" spans="3:7" s="23" customFormat="1" x14ac:dyDescent="0.2">
      <c r="C525" s="1"/>
      <c r="D525" s="1"/>
      <c r="E525" s="1"/>
      <c r="F525" s="1"/>
      <c r="G525" s="1"/>
    </row>
    <row r="526" spans="3:7" s="23" customFormat="1" x14ac:dyDescent="0.2">
      <c r="C526" s="1"/>
      <c r="D526" s="1"/>
      <c r="E526" s="1"/>
      <c r="F526" s="1"/>
      <c r="G526" s="1"/>
    </row>
    <row r="527" spans="3:7" s="23" customFormat="1" x14ac:dyDescent="0.2">
      <c r="C527" s="1"/>
      <c r="D527" s="1"/>
      <c r="E527" s="1"/>
      <c r="F527" s="1"/>
      <c r="G527" s="1"/>
    </row>
    <row r="528" spans="3:7" s="23" customFormat="1" x14ac:dyDescent="0.2">
      <c r="C528" s="1"/>
      <c r="D528" s="1"/>
      <c r="E528" s="1"/>
      <c r="F528" s="1"/>
      <c r="G528" s="1"/>
    </row>
    <row r="529" spans="3:7" s="23" customFormat="1" x14ac:dyDescent="0.2">
      <c r="C529" s="1"/>
      <c r="D529" s="1"/>
      <c r="E529" s="1"/>
      <c r="F529" s="1"/>
      <c r="G529" s="1"/>
    </row>
    <row r="530" spans="3:7" s="23" customFormat="1" x14ac:dyDescent="0.2">
      <c r="C530" s="1"/>
      <c r="D530" s="1"/>
      <c r="E530" s="1"/>
      <c r="F530" s="1"/>
      <c r="G530" s="1"/>
    </row>
    <row r="531" spans="3:7" s="23" customFormat="1" x14ac:dyDescent="0.2">
      <c r="C531" s="1"/>
      <c r="D531" s="1"/>
      <c r="E531" s="1"/>
      <c r="F531" s="1"/>
      <c r="G531" s="1"/>
    </row>
    <row r="532" spans="3:7" s="23" customFormat="1" x14ac:dyDescent="0.2">
      <c r="C532" s="1"/>
      <c r="D532" s="1"/>
      <c r="E532" s="1"/>
      <c r="F532" s="1"/>
      <c r="G532" s="1"/>
    </row>
    <row r="533" spans="3:7" s="23" customFormat="1" x14ac:dyDescent="0.2">
      <c r="C533" s="1"/>
      <c r="D533" s="1"/>
      <c r="E533" s="1"/>
      <c r="F533" s="1"/>
      <c r="G533" s="1"/>
    </row>
    <row r="534" spans="3:7" s="23" customFormat="1" x14ac:dyDescent="0.2">
      <c r="C534" s="1"/>
      <c r="D534" s="1"/>
      <c r="E534" s="1"/>
      <c r="F534" s="1"/>
      <c r="G534" s="1"/>
    </row>
    <row r="535" spans="3:7" s="23" customFormat="1" x14ac:dyDescent="0.2">
      <c r="C535" s="1"/>
      <c r="D535" s="1"/>
      <c r="E535" s="1"/>
      <c r="F535" s="1"/>
      <c r="G535" s="1"/>
    </row>
    <row r="536" spans="3:7" s="23" customFormat="1" x14ac:dyDescent="0.2">
      <c r="C536" s="1"/>
      <c r="D536" s="1"/>
      <c r="E536" s="1"/>
      <c r="F536" s="1"/>
      <c r="G536" s="1"/>
    </row>
    <row r="537" spans="3:7" s="23" customFormat="1" x14ac:dyDescent="0.2">
      <c r="C537" s="1"/>
      <c r="D537" s="1"/>
      <c r="E537" s="1"/>
      <c r="F537" s="1"/>
      <c r="G537" s="1"/>
    </row>
    <row r="538" spans="3:7" s="23" customFormat="1" x14ac:dyDescent="0.2">
      <c r="C538" s="1"/>
      <c r="D538" s="1"/>
      <c r="E538" s="1"/>
      <c r="F538" s="1"/>
      <c r="G538" s="1"/>
    </row>
    <row r="539" spans="3:7" s="23" customFormat="1" x14ac:dyDescent="0.2">
      <c r="C539" s="1"/>
      <c r="D539" s="1"/>
      <c r="E539" s="1"/>
      <c r="F539" s="1"/>
      <c r="G539" s="1"/>
    </row>
    <row r="540" spans="3:7" s="23" customFormat="1" x14ac:dyDescent="0.2">
      <c r="C540" s="1"/>
      <c r="D540" s="1"/>
      <c r="E540" s="1"/>
      <c r="F540" s="1"/>
      <c r="G540" s="1"/>
    </row>
    <row r="541" spans="3:7" s="23" customFormat="1" x14ac:dyDescent="0.2">
      <c r="C541" s="1"/>
      <c r="D541" s="1"/>
      <c r="E541" s="1"/>
      <c r="F541" s="1"/>
      <c r="G541" s="1"/>
    </row>
    <row r="542" spans="3:7" s="23" customFormat="1" x14ac:dyDescent="0.2">
      <c r="C542" s="1"/>
      <c r="D542" s="1"/>
      <c r="E542" s="1"/>
      <c r="F542" s="1"/>
      <c r="G542" s="1"/>
    </row>
    <row r="543" spans="3:7" s="23" customFormat="1" x14ac:dyDescent="0.2">
      <c r="C543" s="1"/>
      <c r="D543" s="1"/>
      <c r="E543" s="1"/>
      <c r="F543" s="1"/>
      <c r="G543" s="1"/>
    </row>
    <row r="544" spans="3:7" s="23" customFormat="1" x14ac:dyDescent="0.2">
      <c r="C544" s="1"/>
      <c r="D544" s="1"/>
      <c r="E544" s="1"/>
      <c r="F544" s="1"/>
      <c r="G544" s="1"/>
    </row>
    <row r="545" spans="3:7" s="23" customFormat="1" x14ac:dyDescent="0.2">
      <c r="C545" s="1"/>
      <c r="D545" s="1"/>
      <c r="E545" s="1"/>
      <c r="F545" s="1"/>
      <c r="G545" s="1"/>
    </row>
    <row r="546" spans="3:7" s="23" customFormat="1" x14ac:dyDescent="0.2">
      <c r="C546" s="1"/>
      <c r="D546" s="1"/>
      <c r="E546" s="1"/>
      <c r="F546" s="1"/>
      <c r="G546" s="1"/>
    </row>
    <row r="547" spans="3:7" s="23" customFormat="1" x14ac:dyDescent="0.2">
      <c r="C547" s="1"/>
      <c r="D547" s="1"/>
      <c r="E547" s="1"/>
      <c r="F547" s="1"/>
      <c r="G547" s="1"/>
    </row>
    <row r="548" spans="3:7" s="23" customFormat="1" x14ac:dyDescent="0.2">
      <c r="C548" s="1"/>
      <c r="D548" s="1"/>
      <c r="E548" s="1"/>
      <c r="F548" s="1"/>
      <c r="G548" s="1"/>
    </row>
    <row r="549" spans="3:7" s="23" customFormat="1" x14ac:dyDescent="0.2">
      <c r="C549" s="1"/>
      <c r="D549" s="1"/>
      <c r="E549" s="1"/>
      <c r="F549" s="1"/>
      <c r="G549" s="1"/>
    </row>
    <row r="550" spans="3:7" s="23" customFormat="1" x14ac:dyDescent="0.2">
      <c r="C550" s="1"/>
      <c r="D550" s="1"/>
      <c r="E550" s="1"/>
      <c r="F550" s="1"/>
      <c r="G550" s="1"/>
    </row>
    <row r="551" spans="3:7" s="23" customFormat="1" x14ac:dyDescent="0.2">
      <c r="C551" s="1"/>
      <c r="D551" s="1"/>
      <c r="E551" s="1"/>
      <c r="F551" s="1"/>
      <c r="G551" s="1"/>
    </row>
    <row r="552" spans="3:7" s="23" customFormat="1" x14ac:dyDescent="0.2">
      <c r="C552" s="1"/>
      <c r="D552" s="1"/>
      <c r="E552" s="1"/>
      <c r="F552" s="1"/>
      <c r="G552" s="1"/>
    </row>
    <row r="553" spans="3:7" s="23" customFormat="1" x14ac:dyDescent="0.2">
      <c r="C553" s="1"/>
      <c r="D553" s="1"/>
      <c r="E553" s="1"/>
      <c r="F553" s="1"/>
      <c r="G553" s="1"/>
    </row>
    <row r="554" spans="3:7" s="23" customFormat="1" x14ac:dyDescent="0.2">
      <c r="C554" s="1"/>
      <c r="D554" s="1"/>
      <c r="E554" s="1"/>
      <c r="F554" s="1"/>
      <c r="G554" s="1"/>
    </row>
    <row r="555" spans="3:7" s="23" customFormat="1" x14ac:dyDescent="0.2">
      <c r="C555" s="1"/>
      <c r="D555" s="1"/>
      <c r="E555" s="1"/>
      <c r="F555" s="1"/>
      <c r="G555" s="1"/>
    </row>
    <row r="556" spans="3:7" s="23" customFormat="1" x14ac:dyDescent="0.2">
      <c r="C556" s="1"/>
      <c r="D556" s="1"/>
      <c r="E556" s="1"/>
      <c r="F556" s="1"/>
      <c r="G556" s="1"/>
    </row>
    <row r="557" spans="3:7" s="23" customFormat="1" x14ac:dyDescent="0.2">
      <c r="C557" s="1"/>
      <c r="D557" s="1"/>
      <c r="E557" s="1"/>
      <c r="F557" s="1"/>
      <c r="G557" s="1"/>
    </row>
    <row r="558" spans="3:7" s="23" customFormat="1" x14ac:dyDescent="0.2">
      <c r="C558" s="1"/>
      <c r="D558" s="1"/>
      <c r="E558" s="1"/>
      <c r="F558" s="1"/>
      <c r="G558" s="1"/>
    </row>
    <row r="559" spans="3:7" s="23" customFormat="1" x14ac:dyDescent="0.2">
      <c r="C559" s="1"/>
      <c r="D559" s="1"/>
      <c r="E559" s="1"/>
      <c r="F559" s="1"/>
      <c r="G559" s="1"/>
    </row>
    <row r="560" spans="3:7" s="23" customFormat="1" x14ac:dyDescent="0.2">
      <c r="C560" s="1"/>
      <c r="D560" s="1"/>
      <c r="E560" s="1"/>
      <c r="F560" s="1"/>
      <c r="G560" s="1"/>
    </row>
    <row r="561" spans="3:7" s="23" customFormat="1" x14ac:dyDescent="0.2">
      <c r="C561" s="1"/>
      <c r="D561" s="1"/>
      <c r="E561" s="1"/>
      <c r="F561" s="1"/>
      <c r="G561" s="1"/>
    </row>
    <row r="562" spans="3:7" s="23" customFormat="1" x14ac:dyDescent="0.2">
      <c r="C562" s="1"/>
      <c r="D562" s="1"/>
      <c r="E562" s="1"/>
      <c r="F562" s="1"/>
      <c r="G562" s="1"/>
    </row>
    <row r="563" spans="3:7" s="23" customFormat="1" x14ac:dyDescent="0.2">
      <c r="C563" s="1"/>
      <c r="D563" s="1"/>
      <c r="E563" s="1"/>
      <c r="F563" s="1"/>
      <c r="G563" s="1"/>
    </row>
    <row r="564" spans="3:7" s="23" customFormat="1" x14ac:dyDescent="0.2">
      <c r="C564" s="1"/>
      <c r="D564" s="1"/>
      <c r="E564" s="1"/>
      <c r="F564" s="1"/>
      <c r="G564" s="1"/>
    </row>
    <row r="565" spans="3:7" s="23" customFormat="1" x14ac:dyDescent="0.2">
      <c r="C565" s="1"/>
      <c r="D565" s="1"/>
      <c r="E565" s="1"/>
      <c r="F565" s="1"/>
      <c r="G565" s="1"/>
    </row>
    <row r="566" spans="3:7" s="23" customFormat="1" x14ac:dyDescent="0.2">
      <c r="C566" s="1"/>
      <c r="D566" s="1"/>
      <c r="E566" s="1"/>
      <c r="F566" s="1"/>
      <c r="G566" s="1"/>
    </row>
    <row r="567" spans="3:7" s="23" customFormat="1" x14ac:dyDescent="0.2">
      <c r="C567" s="1"/>
      <c r="D567" s="1"/>
      <c r="E567" s="1"/>
      <c r="F567" s="1"/>
      <c r="G567" s="1"/>
    </row>
    <row r="568" spans="3:7" s="23" customFormat="1" x14ac:dyDescent="0.2">
      <c r="C568" s="1"/>
      <c r="D568" s="1"/>
      <c r="E568" s="1"/>
      <c r="F568" s="1"/>
      <c r="G568" s="1"/>
    </row>
    <row r="569" spans="3:7" s="23" customFormat="1" x14ac:dyDescent="0.2">
      <c r="C569" s="1"/>
      <c r="D569" s="1"/>
      <c r="E569" s="1"/>
      <c r="F569" s="1"/>
      <c r="G569" s="1"/>
    </row>
    <row r="570" spans="3:7" s="23" customFormat="1" x14ac:dyDescent="0.2">
      <c r="C570" s="1"/>
      <c r="D570" s="1"/>
      <c r="E570" s="1"/>
      <c r="F570" s="1"/>
      <c r="G570" s="1"/>
    </row>
    <row r="571" spans="3:7" s="23" customFormat="1" x14ac:dyDescent="0.2">
      <c r="C571" s="1"/>
      <c r="D571" s="1"/>
      <c r="E571" s="1"/>
      <c r="F571" s="1"/>
      <c r="G571" s="1"/>
    </row>
    <row r="572" spans="3:7" s="23" customFormat="1" x14ac:dyDescent="0.2">
      <c r="C572" s="1"/>
      <c r="D572" s="1"/>
      <c r="E572" s="1"/>
      <c r="F572" s="1"/>
      <c r="G572" s="1"/>
    </row>
    <row r="573" spans="3:7" s="23" customFormat="1" x14ac:dyDescent="0.2">
      <c r="C573" s="1"/>
      <c r="D573" s="1"/>
      <c r="E573" s="1"/>
      <c r="F573" s="1"/>
      <c r="G573" s="1"/>
    </row>
    <row r="574" spans="3:7" s="23" customFormat="1" x14ac:dyDescent="0.2">
      <c r="C574" s="1"/>
      <c r="D574" s="1"/>
      <c r="E574" s="1"/>
      <c r="F574" s="1"/>
      <c r="G574" s="1"/>
    </row>
    <row r="575" spans="3:7" s="23" customFormat="1" x14ac:dyDescent="0.2">
      <c r="C575" s="1"/>
      <c r="D575" s="1"/>
      <c r="E575" s="1"/>
      <c r="F575" s="1"/>
      <c r="G575" s="1"/>
    </row>
    <row r="576" spans="3:7" s="23" customFormat="1" x14ac:dyDescent="0.2">
      <c r="C576" s="1"/>
      <c r="D576" s="1"/>
      <c r="E576" s="1"/>
      <c r="F576" s="1"/>
      <c r="G576" s="1"/>
    </row>
    <row r="577" spans="3:7" s="23" customFormat="1" x14ac:dyDescent="0.2">
      <c r="C577" s="1"/>
      <c r="D577" s="1"/>
      <c r="E577" s="1"/>
      <c r="F577" s="1"/>
      <c r="G577" s="1"/>
    </row>
    <row r="578" spans="3:7" s="23" customFormat="1" x14ac:dyDescent="0.2">
      <c r="C578" s="1"/>
      <c r="D578" s="1"/>
      <c r="E578" s="1"/>
      <c r="F578" s="1"/>
      <c r="G578" s="1"/>
    </row>
    <row r="579" spans="3:7" s="23" customFormat="1" x14ac:dyDescent="0.2">
      <c r="C579" s="1"/>
      <c r="D579" s="1"/>
      <c r="E579" s="1"/>
      <c r="F579" s="1"/>
      <c r="G579" s="1"/>
    </row>
    <row r="580" spans="3:7" s="23" customFormat="1" x14ac:dyDescent="0.2">
      <c r="C580" s="1"/>
      <c r="D580" s="1"/>
      <c r="E580" s="1"/>
      <c r="F580" s="1"/>
      <c r="G580" s="1"/>
    </row>
    <row r="581" spans="3:7" s="23" customFormat="1" x14ac:dyDescent="0.2">
      <c r="C581" s="1"/>
      <c r="D581" s="1"/>
      <c r="E581" s="1"/>
      <c r="F581" s="1"/>
      <c r="G581" s="1"/>
    </row>
    <row r="582" spans="3:7" s="23" customFormat="1" x14ac:dyDescent="0.2">
      <c r="C582" s="1"/>
      <c r="D582" s="1"/>
      <c r="E582" s="1"/>
      <c r="F582" s="1"/>
      <c r="G582" s="1"/>
    </row>
    <row r="583" spans="3:7" s="23" customFormat="1" x14ac:dyDescent="0.2">
      <c r="C583" s="1"/>
      <c r="D583" s="1"/>
      <c r="E583" s="1"/>
      <c r="F583" s="1"/>
      <c r="G583" s="1"/>
    </row>
    <row r="584" spans="3:7" s="23" customFormat="1" x14ac:dyDescent="0.2">
      <c r="C584" s="1"/>
      <c r="D584" s="1"/>
      <c r="E584" s="1"/>
      <c r="F584" s="1"/>
      <c r="G584" s="1"/>
    </row>
    <row r="585" spans="3:7" s="23" customFormat="1" x14ac:dyDescent="0.2">
      <c r="C585" s="1"/>
      <c r="D585" s="1"/>
      <c r="E585" s="1"/>
      <c r="F585" s="1"/>
      <c r="G585" s="1"/>
    </row>
    <row r="586" spans="3:7" s="23" customFormat="1" x14ac:dyDescent="0.2">
      <c r="C586" s="1"/>
      <c r="D586" s="1"/>
      <c r="E586" s="1"/>
      <c r="F586" s="1"/>
      <c r="G586" s="1"/>
    </row>
    <row r="587" spans="3:7" s="23" customFormat="1" x14ac:dyDescent="0.2">
      <c r="C587" s="1"/>
      <c r="D587" s="1"/>
      <c r="E587" s="1"/>
      <c r="F587" s="1"/>
      <c r="G587" s="1"/>
    </row>
    <row r="588" spans="3:7" s="23" customFormat="1" x14ac:dyDescent="0.2">
      <c r="C588" s="1"/>
      <c r="D588" s="1"/>
      <c r="E588" s="1"/>
      <c r="F588" s="1"/>
      <c r="G588" s="1"/>
    </row>
    <row r="589" spans="3:7" s="23" customFormat="1" x14ac:dyDescent="0.2">
      <c r="C589" s="1"/>
      <c r="D589" s="1"/>
      <c r="E589" s="1"/>
      <c r="F589" s="1"/>
      <c r="G589" s="1"/>
    </row>
    <row r="590" spans="3:7" s="23" customFormat="1" x14ac:dyDescent="0.2">
      <c r="C590" s="1"/>
      <c r="D590" s="1"/>
      <c r="E590" s="1"/>
      <c r="F590" s="1"/>
      <c r="G590" s="1"/>
    </row>
    <row r="591" spans="3:7" s="23" customFormat="1" x14ac:dyDescent="0.2">
      <c r="C591" s="1"/>
      <c r="D591" s="1"/>
      <c r="E591" s="1"/>
      <c r="F591" s="1"/>
      <c r="G591" s="1"/>
    </row>
    <row r="592" spans="3:7" s="23" customFormat="1" x14ac:dyDescent="0.2">
      <c r="C592" s="1"/>
      <c r="D592" s="1"/>
      <c r="E592" s="1"/>
      <c r="F592" s="1"/>
      <c r="G592" s="1"/>
    </row>
    <row r="593" spans="3:7" s="23" customFormat="1" x14ac:dyDescent="0.2">
      <c r="C593" s="1"/>
      <c r="D593" s="1"/>
      <c r="E593" s="1"/>
      <c r="F593" s="1"/>
      <c r="G593" s="1"/>
    </row>
    <row r="594" spans="3:7" s="23" customFormat="1" x14ac:dyDescent="0.2">
      <c r="C594" s="1"/>
      <c r="D594" s="1"/>
      <c r="E594" s="1"/>
      <c r="F594" s="1"/>
      <c r="G594" s="1"/>
    </row>
    <row r="595" spans="3:7" s="23" customFormat="1" x14ac:dyDescent="0.2">
      <c r="C595" s="1"/>
      <c r="D595" s="1"/>
      <c r="E595" s="1"/>
      <c r="F595" s="1"/>
      <c r="G595" s="1"/>
    </row>
    <row r="596" spans="3:7" s="23" customFormat="1" x14ac:dyDescent="0.2">
      <c r="C596" s="1"/>
      <c r="D596" s="1"/>
      <c r="E596" s="1"/>
      <c r="F596" s="1"/>
      <c r="G596" s="1"/>
    </row>
    <row r="597" spans="3:7" s="23" customFormat="1" x14ac:dyDescent="0.2">
      <c r="C597" s="1"/>
      <c r="D597" s="1"/>
      <c r="E597" s="1"/>
      <c r="F597" s="1"/>
      <c r="G597" s="1"/>
    </row>
    <row r="598" spans="3:7" s="23" customFormat="1" x14ac:dyDescent="0.2">
      <c r="C598" s="1"/>
      <c r="D598" s="1"/>
      <c r="E598" s="1"/>
      <c r="F598" s="1"/>
      <c r="G598" s="1"/>
    </row>
    <row r="599" spans="3:7" s="23" customFormat="1" x14ac:dyDescent="0.2">
      <c r="C599" s="1"/>
      <c r="D599" s="1"/>
      <c r="E599" s="1"/>
      <c r="F599" s="1"/>
      <c r="G599" s="1"/>
    </row>
    <row r="600" spans="3:7" s="23" customFormat="1" x14ac:dyDescent="0.2">
      <c r="C600" s="1"/>
      <c r="D600" s="1"/>
      <c r="E600" s="1"/>
      <c r="F600" s="1"/>
      <c r="G600" s="1"/>
    </row>
    <row r="601" spans="3:7" s="23" customFormat="1" x14ac:dyDescent="0.2">
      <c r="C601" s="1"/>
      <c r="D601" s="1"/>
      <c r="E601" s="1"/>
      <c r="F601" s="1"/>
      <c r="G601" s="1"/>
    </row>
    <row r="602" spans="3:7" s="23" customFormat="1" x14ac:dyDescent="0.2">
      <c r="C602" s="1"/>
      <c r="D602" s="1"/>
      <c r="E602" s="1"/>
      <c r="F602" s="1"/>
      <c r="G602" s="1"/>
    </row>
    <row r="603" spans="3:7" s="23" customFormat="1" x14ac:dyDescent="0.2">
      <c r="C603" s="1"/>
      <c r="D603" s="1"/>
      <c r="E603" s="1"/>
      <c r="F603" s="1"/>
      <c r="G603" s="1"/>
    </row>
    <row r="604" spans="3:7" s="23" customFormat="1" x14ac:dyDescent="0.2">
      <c r="C604" s="1"/>
      <c r="D604" s="1"/>
      <c r="E604" s="1"/>
      <c r="F604" s="1"/>
      <c r="G604" s="1"/>
    </row>
    <row r="605" spans="3:7" s="23" customFormat="1" x14ac:dyDescent="0.2">
      <c r="C605" s="1"/>
      <c r="D605" s="1"/>
      <c r="E605" s="1"/>
      <c r="F605" s="1"/>
      <c r="G605" s="1"/>
    </row>
    <row r="606" spans="3:7" s="23" customFormat="1" x14ac:dyDescent="0.2">
      <c r="C606" s="1"/>
      <c r="D606" s="1"/>
      <c r="E606" s="1"/>
      <c r="F606" s="1"/>
      <c r="G606" s="1"/>
    </row>
    <row r="607" spans="3:7" s="23" customFormat="1" x14ac:dyDescent="0.2">
      <c r="C607" s="1"/>
      <c r="D607" s="1"/>
      <c r="E607" s="1"/>
      <c r="F607" s="1"/>
      <c r="G607" s="1"/>
    </row>
    <row r="608" spans="3:7" s="23" customFormat="1" x14ac:dyDescent="0.2">
      <c r="C608" s="1"/>
      <c r="D608" s="1"/>
      <c r="E608" s="1"/>
      <c r="F608" s="1"/>
      <c r="G608" s="1"/>
    </row>
    <row r="609" spans="3:7" s="23" customFormat="1" x14ac:dyDescent="0.2">
      <c r="C609" s="1"/>
      <c r="D609" s="1"/>
      <c r="E609" s="1"/>
      <c r="F609" s="1"/>
      <c r="G609" s="1"/>
    </row>
    <row r="610" spans="3:7" s="23" customFormat="1" x14ac:dyDescent="0.2">
      <c r="C610" s="1"/>
      <c r="D610" s="1"/>
      <c r="E610" s="1"/>
      <c r="F610" s="1"/>
      <c r="G610" s="1"/>
    </row>
    <row r="611" spans="3:7" s="23" customFormat="1" x14ac:dyDescent="0.2">
      <c r="C611" s="1"/>
      <c r="D611" s="1"/>
      <c r="E611" s="1"/>
      <c r="F611" s="1"/>
      <c r="G611" s="1"/>
    </row>
    <row r="612" spans="3:7" s="23" customFormat="1" x14ac:dyDescent="0.2">
      <c r="C612" s="1"/>
      <c r="D612" s="1"/>
      <c r="E612" s="1"/>
      <c r="F612" s="1"/>
      <c r="G612" s="1"/>
    </row>
    <row r="613" spans="3:7" s="23" customFormat="1" x14ac:dyDescent="0.2">
      <c r="C613" s="1"/>
      <c r="D613" s="1"/>
      <c r="E613" s="1"/>
      <c r="F613" s="1"/>
      <c r="G613" s="1"/>
    </row>
    <row r="614" spans="3:7" s="23" customFormat="1" x14ac:dyDescent="0.2">
      <c r="C614" s="1"/>
      <c r="D614" s="1"/>
      <c r="E614" s="1"/>
      <c r="F614" s="1"/>
      <c r="G614" s="1"/>
    </row>
    <row r="615" spans="3:7" s="23" customFormat="1" x14ac:dyDescent="0.2">
      <c r="C615" s="1"/>
      <c r="D615" s="1"/>
      <c r="E615" s="1"/>
      <c r="F615" s="1"/>
      <c r="G615" s="1"/>
    </row>
    <row r="616" spans="3:7" s="23" customFormat="1" x14ac:dyDescent="0.2">
      <c r="C616" s="1"/>
      <c r="D616" s="1"/>
      <c r="E616" s="1"/>
      <c r="F616" s="1"/>
      <c r="G616" s="1"/>
    </row>
    <row r="617" spans="3:7" s="23" customFormat="1" x14ac:dyDescent="0.2">
      <c r="C617" s="1"/>
      <c r="D617" s="1"/>
      <c r="E617" s="1"/>
      <c r="F617" s="1"/>
      <c r="G617" s="1"/>
    </row>
    <row r="618" spans="3:7" s="23" customFormat="1" x14ac:dyDescent="0.2">
      <c r="C618" s="1"/>
      <c r="D618" s="1"/>
      <c r="E618" s="1"/>
      <c r="F618" s="1"/>
      <c r="G618" s="1"/>
    </row>
    <row r="619" spans="3:7" s="23" customFormat="1" x14ac:dyDescent="0.2">
      <c r="C619" s="1"/>
      <c r="D619" s="1"/>
      <c r="E619" s="1"/>
      <c r="F619" s="1"/>
      <c r="G619" s="1"/>
    </row>
    <row r="620" spans="3:7" s="23" customFormat="1" x14ac:dyDescent="0.2">
      <c r="C620" s="1"/>
      <c r="D620" s="1"/>
      <c r="E620" s="1"/>
      <c r="F620" s="1"/>
      <c r="G620" s="1"/>
    </row>
    <row r="621" spans="3:7" s="23" customFormat="1" x14ac:dyDescent="0.2">
      <c r="C621" s="1"/>
      <c r="D621" s="1"/>
      <c r="E621" s="1"/>
      <c r="F621" s="1"/>
      <c r="G621" s="1"/>
    </row>
    <row r="622" spans="3:7" s="23" customFormat="1" x14ac:dyDescent="0.2">
      <c r="C622" s="1"/>
      <c r="D622" s="1"/>
      <c r="E622" s="1"/>
      <c r="F622" s="1"/>
      <c r="G622" s="1"/>
    </row>
    <row r="623" spans="3:7" s="23" customFormat="1" x14ac:dyDescent="0.2">
      <c r="C623" s="1"/>
      <c r="D623" s="1"/>
      <c r="E623" s="1"/>
      <c r="F623" s="1"/>
      <c r="G623" s="1"/>
    </row>
    <row r="624" spans="3:7" s="23" customFormat="1" x14ac:dyDescent="0.2">
      <c r="C624" s="1"/>
      <c r="D624" s="1"/>
      <c r="E624" s="1"/>
      <c r="F624" s="1"/>
      <c r="G624" s="1"/>
    </row>
    <row r="625" spans="3:7" s="23" customFormat="1" x14ac:dyDescent="0.2">
      <c r="C625" s="1"/>
      <c r="D625" s="1"/>
      <c r="E625" s="1"/>
      <c r="F625" s="1"/>
      <c r="G625" s="1"/>
    </row>
    <row r="626" spans="3:7" s="23" customFormat="1" x14ac:dyDescent="0.2">
      <c r="C626" s="1"/>
      <c r="D626" s="1"/>
      <c r="E626" s="1"/>
      <c r="F626" s="1"/>
      <c r="G626" s="1"/>
    </row>
    <row r="627" spans="3:7" s="23" customFormat="1" x14ac:dyDescent="0.2">
      <c r="C627" s="1"/>
      <c r="D627" s="1"/>
      <c r="E627" s="1"/>
      <c r="F627" s="1"/>
      <c r="G627" s="1"/>
    </row>
    <row r="628" spans="3:7" s="23" customFormat="1" x14ac:dyDescent="0.2">
      <c r="C628" s="1"/>
      <c r="D628" s="1"/>
      <c r="E628" s="1"/>
      <c r="F628" s="1"/>
      <c r="G628" s="1"/>
    </row>
    <row r="629" spans="3:7" s="23" customFormat="1" x14ac:dyDescent="0.2">
      <c r="C629" s="1"/>
      <c r="D629" s="1"/>
      <c r="E629" s="1"/>
      <c r="F629" s="1"/>
      <c r="G629" s="1"/>
    </row>
    <row r="630" spans="3:7" s="23" customFormat="1" x14ac:dyDescent="0.2">
      <c r="C630" s="1"/>
      <c r="D630" s="1"/>
      <c r="E630" s="1"/>
      <c r="F630" s="1"/>
      <c r="G630" s="1"/>
    </row>
    <row r="631" spans="3:7" s="23" customFormat="1" x14ac:dyDescent="0.2">
      <c r="C631" s="1"/>
      <c r="D631" s="1"/>
      <c r="E631" s="1"/>
      <c r="F631" s="1"/>
      <c r="G631" s="1"/>
    </row>
    <row r="632" spans="3:7" s="23" customFormat="1" x14ac:dyDescent="0.2">
      <c r="C632" s="1"/>
      <c r="D632" s="1"/>
      <c r="E632" s="1"/>
      <c r="F632" s="1"/>
      <c r="G632" s="1"/>
    </row>
    <row r="633" spans="3:7" s="23" customFormat="1" x14ac:dyDescent="0.2">
      <c r="C633" s="1"/>
      <c r="D633" s="1"/>
      <c r="E633" s="1"/>
      <c r="F633" s="1"/>
      <c r="G633" s="1"/>
    </row>
    <row r="634" spans="3:7" s="23" customFormat="1" x14ac:dyDescent="0.2">
      <c r="C634" s="1"/>
      <c r="D634" s="1"/>
      <c r="E634" s="1"/>
      <c r="F634" s="1"/>
      <c r="G634" s="1"/>
    </row>
    <row r="635" spans="3:7" s="23" customFormat="1" x14ac:dyDescent="0.2">
      <c r="C635" s="1"/>
      <c r="D635" s="1"/>
      <c r="E635" s="1"/>
      <c r="F635" s="1"/>
      <c r="G635" s="1"/>
    </row>
    <row r="636" spans="3:7" s="23" customFormat="1" x14ac:dyDescent="0.2">
      <c r="C636" s="1"/>
      <c r="D636" s="1"/>
      <c r="E636" s="1"/>
      <c r="F636" s="1"/>
      <c r="G636" s="1"/>
    </row>
    <row r="637" spans="3:7" s="23" customFormat="1" x14ac:dyDescent="0.2">
      <c r="C637" s="1"/>
      <c r="D637" s="1"/>
      <c r="E637" s="1"/>
      <c r="F637" s="1"/>
      <c r="G637" s="1"/>
    </row>
    <row r="638" spans="3:7" s="23" customFormat="1" x14ac:dyDescent="0.2">
      <c r="C638" s="1"/>
      <c r="D638" s="1"/>
      <c r="E638" s="1"/>
      <c r="F638" s="1"/>
      <c r="G638" s="1"/>
    </row>
    <row r="639" spans="3:7" s="23" customFormat="1" x14ac:dyDescent="0.2">
      <c r="C639" s="1"/>
      <c r="D639" s="1"/>
      <c r="E639" s="1"/>
      <c r="F639" s="1"/>
      <c r="G639" s="1"/>
    </row>
    <row r="640" spans="3:7" s="23" customFormat="1" x14ac:dyDescent="0.2">
      <c r="C640" s="1"/>
      <c r="D640" s="1"/>
      <c r="E640" s="1"/>
      <c r="F640" s="1"/>
      <c r="G640" s="1"/>
    </row>
    <row r="641" spans="3:7" s="23" customFormat="1" x14ac:dyDescent="0.2">
      <c r="C641" s="1"/>
      <c r="D641" s="1"/>
      <c r="E641" s="1"/>
      <c r="F641" s="1"/>
      <c r="G641" s="1"/>
    </row>
    <row r="642" spans="3:7" s="23" customFormat="1" x14ac:dyDescent="0.2">
      <c r="C642" s="1"/>
      <c r="D642" s="1"/>
      <c r="E642" s="1"/>
      <c r="F642" s="1"/>
      <c r="G642" s="1"/>
    </row>
    <row r="643" spans="3:7" s="23" customFormat="1" x14ac:dyDescent="0.2">
      <c r="C643" s="1"/>
      <c r="D643" s="1"/>
      <c r="E643" s="1"/>
      <c r="F643" s="1"/>
      <c r="G643" s="1"/>
    </row>
    <row r="644" spans="3:7" s="23" customFormat="1" x14ac:dyDescent="0.2">
      <c r="C644" s="1"/>
      <c r="D644" s="1"/>
      <c r="E644" s="1"/>
      <c r="F644" s="1"/>
      <c r="G644" s="1"/>
    </row>
    <row r="645" spans="3:7" s="23" customFormat="1" x14ac:dyDescent="0.2">
      <c r="C645" s="1"/>
      <c r="D645" s="1"/>
      <c r="E645" s="1"/>
      <c r="F645" s="1"/>
      <c r="G645" s="1"/>
    </row>
    <row r="646" spans="3:7" s="23" customFormat="1" x14ac:dyDescent="0.2">
      <c r="C646" s="1"/>
      <c r="D646" s="1"/>
      <c r="E646" s="1"/>
      <c r="F646" s="1"/>
      <c r="G646" s="1"/>
    </row>
    <row r="647" spans="3:7" s="23" customFormat="1" x14ac:dyDescent="0.2">
      <c r="C647" s="1"/>
      <c r="D647" s="1"/>
      <c r="E647" s="1"/>
      <c r="F647" s="1"/>
      <c r="G647" s="1"/>
    </row>
    <row r="648" spans="3:7" s="23" customFormat="1" x14ac:dyDescent="0.2">
      <c r="C648" s="1"/>
      <c r="D648" s="1"/>
      <c r="E648" s="1"/>
      <c r="F648" s="1"/>
      <c r="G648" s="1"/>
    </row>
    <row r="649" spans="3:7" s="23" customFormat="1" x14ac:dyDescent="0.2">
      <c r="C649" s="1"/>
      <c r="D649" s="1"/>
      <c r="E649" s="1"/>
      <c r="F649" s="1"/>
      <c r="G649" s="1"/>
    </row>
    <row r="650" spans="3:7" s="23" customFormat="1" x14ac:dyDescent="0.2">
      <c r="C650" s="1"/>
      <c r="D650" s="1"/>
      <c r="E650" s="1"/>
      <c r="F650" s="1"/>
      <c r="G650" s="1"/>
    </row>
    <row r="651" spans="3:7" s="23" customFormat="1" x14ac:dyDescent="0.2">
      <c r="C651" s="1"/>
      <c r="D651" s="1"/>
      <c r="E651" s="1"/>
      <c r="F651" s="1"/>
      <c r="G651" s="1"/>
    </row>
    <row r="652" spans="3:7" s="23" customFormat="1" x14ac:dyDescent="0.2">
      <c r="C652" s="1"/>
      <c r="D652" s="1"/>
      <c r="E652" s="1"/>
      <c r="F652" s="1"/>
      <c r="G652" s="1"/>
    </row>
    <row r="653" spans="3:7" s="23" customFormat="1" x14ac:dyDescent="0.2">
      <c r="C653" s="1"/>
      <c r="D653" s="1"/>
      <c r="E653" s="1"/>
      <c r="F653" s="1"/>
      <c r="G653" s="1"/>
    </row>
    <row r="654" spans="3:7" s="23" customFormat="1" x14ac:dyDescent="0.2">
      <c r="C654" s="1"/>
      <c r="D654" s="1"/>
      <c r="E654" s="1"/>
      <c r="F654" s="1"/>
      <c r="G654" s="1"/>
    </row>
    <row r="655" spans="3:7" s="23" customFormat="1" x14ac:dyDescent="0.2">
      <c r="C655" s="1"/>
      <c r="D655" s="1"/>
      <c r="E655" s="1"/>
      <c r="F655" s="1"/>
      <c r="G655" s="1"/>
    </row>
    <row r="656" spans="3:7" s="23" customFormat="1" x14ac:dyDescent="0.2">
      <c r="C656" s="1"/>
      <c r="D656" s="1"/>
      <c r="E656" s="1"/>
      <c r="F656" s="1"/>
      <c r="G656" s="1"/>
    </row>
    <row r="657" spans="3:7" s="23" customFormat="1" x14ac:dyDescent="0.2">
      <c r="C657" s="1"/>
      <c r="D657" s="1"/>
      <c r="E657" s="1"/>
      <c r="F657" s="1"/>
      <c r="G657" s="1"/>
    </row>
    <row r="658" spans="3:7" s="23" customFormat="1" x14ac:dyDescent="0.2">
      <c r="C658" s="1"/>
      <c r="D658" s="1"/>
      <c r="E658" s="1"/>
      <c r="F658" s="1"/>
      <c r="G658" s="1"/>
    </row>
    <row r="659" spans="3:7" s="23" customFormat="1" x14ac:dyDescent="0.2">
      <c r="C659" s="1"/>
      <c r="D659" s="1"/>
      <c r="E659" s="1"/>
      <c r="F659" s="1"/>
      <c r="G659" s="1"/>
    </row>
    <row r="660" spans="3:7" s="23" customFormat="1" x14ac:dyDescent="0.2">
      <c r="C660" s="1"/>
      <c r="D660" s="1"/>
      <c r="E660" s="1"/>
      <c r="F660" s="1"/>
      <c r="G660" s="1"/>
    </row>
  </sheetData>
  <sheetProtection password="C6AC" sheet="1" objects="1" scenarios="1"/>
  <mergeCells count="2">
    <mergeCell ref="C2:G2"/>
    <mergeCell ref="H2:J2"/>
  </mergeCells>
  <hyperlinks>
    <hyperlink ref="C1" location="Menu!A1" tooltip="Click here" display="Menu"/>
    <hyperlink ref="H1" location="'ChartofAccounts'!A1" tooltip="Click here" display="Chart of accounts"/>
    <hyperlink ref="I1" location="Report!A1" display="Report"/>
    <hyperlink ref="G1" location="Mapping!A1" tooltip="Click here" display="Mapping"/>
  </hyperlinks>
  <pageMargins left="0.74803149606299213" right="0.74803149606299213" top="0.98425196850393704" bottom="0.98425196850393704" header="0.51181102362204722" footer="0.51181102362204722"/>
  <pageSetup scale="96" fitToHeight="100" orientation="portrait" horizontalDpi="4294967294" r:id="rId1"/>
  <headerFooter alignWithMargins="0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fitToPage="1"/>
  </sheetPr>
  <dimension ref="B1:H1206"/>
  <sheetViews>
    <sheetView showGridLines="0" workbookViewId="0">
      <selection activeCell="D7" sqref="D7"/>
    </sheetView>
  </sheetViews>
  <sheetFormatPr defaultRowHeight="11.25" x14ac:dyDescent="0.2"/>
  <cols>
    <col min="1" max="1" width="1.7109375" style="1" customWidth="1"/>
    <col min="2" max="2" width="10.7109375" style="1" bestFit="1" customWidth="1"/>
    <col min="3" max="3" width="22.140625" style="1" customWidth="1"/>
    <col min="4" max="4" width="27.85546875" style="81" bestFit="1" customWidth="1"/>
    <col min="5" max="6" width="31.7109375" style="85" hidden="1" customWidth="1"/>
    <col min="7" max="7" width="31.7109375" style="53" bestFit="1" customWidth="1"/>
    <col min="8" max="10" width="9.140625" style="1"/>
    <col min="11" max="11" width="9.140625" style="1" customWidth="1"/>
    <col min="12" max="16384" width="9.140625" style="1"/>
  </cols>
  <sheetData>
    <row r="1" spans="2:8" s="9" customFormat="1" ht="16.5" customHeight="1" x14ac:dyDescent="0.2">
      <c r="B1" s="93" t="s">
        <v>23</v>
      </c>
      <c r="C1" s="94" t="s">
        <v>474</v>
      </c>
      <c r="D1" s="115"/>
      <c r="G1" s="92" t="s">
        <v>399</v>
      </c>
      <c r="H1" s="94" t="s">
        <v>477</v>
      </c>
    </row>
    <row r="2" spans="2:8" s="7" customFormat="1" ht="23.25" x14ac:dyDescent="0.2">
      <c r="B2" s="109" t="str">
        <f>EntityName</f>
        <v>Company A</v>
      </c>
      <c r="C2" s="110"/>
      <c r="D2" s="110"/>
      <c r="G2" s="111">
        <f>YearEnd</f>
        <v>41698</v>
      </c>
      <c r="H2" s="112"/>
    </row>
    <row r="3" spans="2:8" s="7" customFormat="1" ht="23.25" x14ac:dyDescent="0.2">
      <c r="B3" s="113" t="s">
        <v>1220</v>
      </c>
      <c r="C3" s="114"/>
      <c r="D3" s="114"/>
      <c r="E3" s="114"/>
      <c r="F3" s="114"/>
      <c r="G3" s="114"/>
      <c r="H3" s="119"/>
    </row>
    <row r="4" spans="2:8" s="3" customFormat="1" ht="12.75" x14ac:dyDescent="0.2">
      <c r="B4" s="15"/>
      <c r="C4"/>
      <c r="D4" s="79"/>
      <c r="E4" s="89"/>
      <c r="F4" s="89"/>
      <c r="G4" s="59"/>
    </row>
    <row r="5" spans="2:8" s="3" customFormat="1" ht="12.75" x14ac:dyDescent="0.2">
      <c r="B5" s="15"/>
      <c r="C5"/>
      <c r="D5" s="79"/>
      <c r="E5" s="89"/>
      <c r="F5" s="89"/>
      <c r="G5" s="59"/>
    </row>
    <row r="6" spans="2:8" s="23" customFormat="1" ht="13.5" x14ac:dyDescent="0.3">
      <c r="B6" s="43" t="s">
        <v>30</v>
      </c>
      <c r="C6" s="43" t="s">
        <v>42</v>
      </c>
      <c r="D6" s="80" t="s">
        <v>447</v>
      </c>
      <c r="E6" s="42" t="s">
        <v>406</v>
      </c>
      <c r="F6" s="41" t="s">
        <v>1222</v>
      </c>
    </row>
    <row r="7" spans="2:8" s="23" customFormat="1" ht="13.5" x14ac:dyDescent="0.3">
      <c r="B7" s="101" t="s">
        <v>478</v>
      </c>
      <c r="C7" s="102" t="s">
        <v>614</v>
      </c>
      <c r="D7" s="103"/>
      <c r="E7" s="122" t="str">
        <f>LEFT(ChartofAccounts2[[#This Row],[Map to]],6)</f>
        <v/>
      </c>
      <c r="F7" s="124" t="str">
        <f>IF(ISNA(VLOOKUP(ChartofAccounts2[[#This Row],[MapNumber]],MappingDatabase[#All],4,FALSE)),"",VLOOKUP(ChartofAccounts2[[#This Row],[MapNumber]],MappingDatabase[#All],4,FALSE))</f>
        <v/>
      </c>
    </row>
    <row r="8" spans="2:8" s="23" customFormat="1" ht="13.5" x14ac:dyDescent="0.3">
      <c r="B8" s="101" t="s">
        <v>479</v>
      </c>
      <c r="C8" s="102" t="s">
        <v>615</v>
      </c>
      <c r="D8" s="103"/>
      <c r="E8" s="122" t="str">
        <f>LEFT(ChartofAccounts2[[#This Row],[Map to]],6)</f>
        <v/>
      </c>
      <c r="F8" s="125" t="str">
        <f>IF(ISNA(VLOOKUP(ChartofAccounts2[[#This Row],[MapNumber]],MappingDatabase[#All],4,FALSE)),"",VLOOKUP(ChartofAccounts2[[#This Row],[MapNumber]],MappingDatabase[#All],4,FALSE))</f>
        <v/>
      </c>
    </row>
    <row r="9" spans="2:8" s="23" customFormat="1" ht="13.5" x14ac:dyDescent="0.3">
      <c r="B9" s="101" t="s">
        <v>480</v>
      </c>
      <c r="C9" s="102" t="s">
        <v>616</v>
      </c>
      <c r="D9" s="103"/>
      <c r="E9" s="122" t="str">
        <f>LEFT(ChartofAccounts2[[#This Row],[Map to]],6)</f>
        <v/>
      </c>
      <c r="F9" s="125" t="str">
        <f>IF(ISNA(VLOOKUP(ChartofAccounts2[[#This Row],[MapNumber]],MappingDatabase[#All],4,FALSE)),"",VLOOKUP(ChartofAccounts2[[#This Row],[MapNumber]],MappingDatabase[#All],4,FALSE))</f>
        <v/>
      </c>
    </row>
    <row r="10" spans="2:8" s="23" customFormat="1" ht="13.5" x14ac:dyDescent="0.3">
      <c r="B10" s="101" t="s">
        <v>481</v>
      </c>
      <c r="C10" s="102" t="s">
        <v>617</v>
      </c>
      <c r="D10" s="103"/>
      <c r="E10" s="122" t="str">
        <f>LEFT(ChartofAccounts2[[#This Row],[Map to]],6)</f>
        <v/>
      </c>
      <c r="F10" s="125" t="str">
        <f>IF(ISNA(VLOOKUP(ChartofAccounts2[[#This Row],[MapNumber]],MappingDatabase[#All],4,FALSE)),"",VLOOKUP(ChartofAccounts2[[#This Row],[MapNumber]],MappingDatabase[#All],4,FALSE))</f>
        <v/>
      </c>
    </row>
    <row r="11" spans="2:8" s="23" customFormat="1" ht="13.5" x14ac:dyDescent="0.3">
      <c r="B11" s="101" t="s">
        <v>482</v>
      </c>
      <c r="C11" s="102" t="s">
        <v>618</v>
      </c>
      <c r="D11" s="103"/>
      <c r="E11" s="122" t="str">
        <f>LEFT(ChartofAccounts2[[#This Row],[Map to]],6)</f>
        <v/>
      </c>
      <c r="F11" s="125" t="str">
        <f>IF(ISNA(VLOOKUP(ChartofAccounts2[[#This Row],[MapNumber]],MappingDatabase[#All],4,FALSE)),"",VLOOKUP(ChartofAccounts2[[#This Row],[MapNumber]],MappingDatabase[#All],4,FALSE))</f>
        <v/>
      </c>
    </row>
    <row r="12" spans="2:8" s="23" customFormat="1" ht="13.5" x14ac:dyDescent="0.3">
      <c r="B12" s="101" t="s">
        <v>483</v>
      </c>
      <c r="C12" s="102" t="s">
        <v>619</v>
      </c>
      <c r="D12" s="103"/>
      <c r="E12" s="122" t="str">
        <f>LEFT(ChartofAccounts2[[#This Row],[Map to]],6)</f>
        <v/>
      </c>
      <c r="F12" s="125" t="str">
        <f>IF(ISNA(VLOOKUP(ChartofAccounts2[[#This Row],[MapNumber]],MappingDatabase[#All],4,FALSE)),"",VLOOKUP(ChartofAccounts2[[#This Row],[MapNumber]],MappingDatabase[#All],4,FALSE))</f>
        <v/>
      </c>
    </row>
    <row r="13" spans="2:8" s="23" customFormat="1" ht="13.5" x14ac:dyDescent="0.3">
      <c r="B13" s="101" t="s">
        <v>484</v>
      </c>
      <c r="C13" s="102" t="s">
        <v>620</v>
      </c>
      <c r="D13" s="103"/>
      <c r="E13" s="122" t="str">
        <f>LEFT(ChartofAccounts2[[#This Row],[Map to]],6)</f>
        <v/>
      </c>
      <c r="F13" s="125" t="str">
        <f>IF(ISNA(VLOOKUP(ChartofAccounts2[[#This Row],[MapNumber]],MappingDatabase[#All],4,FALSE)),"",VLOOKUP(ChartofAccounts2[[#This Row],[MapNumber]],MappingDatabase[#All],4,FALSE))</f>
        <v/>
      </c>
    </row>
    <row r="14" spans="2:8" s="23" customFormat="1" ht="13.5" x14ac:dyDescent="0.3">
      <c r="B14" s="101" t="s">
        <v>485</v>
      </c>
      <c r="C14" s="102" t="s">
        <v>621</v>
      </c>
      <c r="D14" s="103"/>
      <c r="E14" s="122" t="str">
        <f>LEFT(ChartofAccounts2[[#This Row],[Map to]],6)</f>
        <v/>
      </c>
      <c r="F14" s="125" t="str">
        <f>IF(ISNA(VLOOKUP(ChartofAccounts2[[#This Row],[MapNumber]],MappingDatabase[#All],4,FALSE)),"",VLOOKUP(ChartofAccounts2[[#This Row],[MapNumber]],MappingDatabase[#All],4,FALSE))</f>
        <v/>
      </c>
    </row>
    <row r="15" spans="2:8" s="23" customFormat="1" ht="13.5" x14ac:dyDescent="0.3">
      <c r="B15" s="101" t="s">
        <v>486</v>
      </c>
      <c r="C15" s="102" t="s">
        <v>622</v>
      </c>
      <c r="D15" s="103"/>
      <c r="E15" s="122" t="str">
        <f>LEFT(ChartofAccounts2[[#This Row],[Map to]],6)</f>
        <v/>
      </c>
      <c r="F15" s="125" t="str">
        <f>IF(ISNA(VLOOKUP(ChartofAccounts2[[#This Row],[MapNumber]],MappingDatabase[#All],4,FALSE)),"",VLOOKUP(ChartofAccounts2[[#This Row],[MapNumber]],MappingDatabase[#All],4,FALSE))</f>
        <v/>
      </c>
    </row>
    <row r="16" spans="2:8" s="23" customFormat="1" ht="13.5" x14ac:dyDescent="0.3">
      <c r="B16" s="101" t="s">
        <v>487</v>
      </c>
      <c r="C16" s="102" t="s">
        <v>623</v>
      </c>
      <c r="D16" s="103"/>
      <c r="E16" s="122" t="str">
        <f>LEFT(ChartofAccounts2[[#This Row],[Map to]],6)</f>
        <v/>
      </c>
      <c r="F16" s="125" t="str">
        <f>IF(ISNA(VLOOKUP(ChartofAccounts2[[#This Row],[MapNumber]],MappingDatabase[#All],4,FALSE)),"",VLOOKUP(ChartofAccounts2[[#This Row],[MapNumber]],MappingDatabase[#All],4,FALSE))</f>
        <v/>
      </c>
    </row>
    <row r="17" spans="2:6" s="23" customFormat="1" ht="13.5" x14ac:dyDescent="0.3">
      <c r="B17" s="101" t="s">
        <v>488</v>
      </c>
      <c r="C17" s="102" t="s">
        <v>624</v>
      </c>
      <c r="D17" s="103"/>
      <c r="E17" s="122" t="str">
        <f>LEFT(ChartofAccounts2[[#This Row],[Map to]],6)</f>
        <v/>
      </c>
      <c r="F17" s="125" t="str">
        <f>IF(ISNA(VLOOKUP(ChartofAccounts2[[#This Row],[MapNumber]],MappingDatabase[#All],4,FALSE)),"",VLOOKUP(ChartofAccounts2[[#This Row],[MapNumber]],MappingDatabase[#All],4,FALSE))</f>
        <v/>
      </c>
    </row>
    <row r="18" spans="2:6" s="23" customFormat="1" ht="13.5" x14ac:dyDescent="0.3">
      <c r="B18" s="101" t="s">
        <v>489</v>
      </c>
      <c r="C18" s="102" t="s">
        <v>625</v>
      </c>
      <c r="D18" s="103"/>
      <c r="E18" s="122" t="str">
        <f>LEFT(ChartofAccounts2[[#This Row],[Map to]],6)</f>
        <v/>
      </c>
      <c r="F18" s="125" t="str">
        <f>IF(ISNA(VLOOKUP(ChartofAccounts2[[#This Row],[MapNumber]],MappingDatabase[#All],4,FALSE)),"",VLOOKUP(ChartofAccounts2[[#This Row],[MapNumber]],MappingDatabase[#All],4,FALSE))</f>
        <v/>
      </c>
    </row>
    <row r="19" spans="2:6" s="23" customFormat="1" ht="13.5" x14ac:dyDescent="0.3">
      <c r="B19" s="101" t="s">
        <v>490</v>
      </c>
      <c r="C19" s="102" t="s">
        <v>626</v>
      </c>
      <c r="D19" s="103"/>
      <c r="E19" s="122" t="str">
        <f>LEFT(ChartofAccounts2[[#This Row],[Map to]],6)</f>
        <v/>
      </c>
      <c r="F19" s="125" t="str">
        <f>IF(ISNA(VLOOKUP(ChartofAccounts2[[#This Row],[MapNumber]],MappingDatabase[#All],4,FALSE)),"",VLOOKUP(ChartofAccounts2[[#This Row],[MapNumber]],MappingDatabase[#All],4,FALSE))</f>
        <v/>
      </c>
    </row>
    <row r="20" spans="2:6" s="23" customFormat="1" ht="13.5" x14ac:dyDescent="0.3">
      <c r="B20" s="101" t="s">
        <v>491</v>
      </c>
      <c r="C20" s="102" t="s">
        <v>627</v>
      </c>
      <c r="D20" s="103"/>
      <c r="E20" s="122" t="str">
        <f>LEFT(ChartofAccounts2[[#This Row],[Map to]],6)</f>
        <v/>
      </c>
      <c r="F20" s="125" t="str">
        <f>IF(ISNA(VLOOKUP(ChartofAccounts2[[#This Row],[MapNumber]],MappingDatabase[#All],4,FALSE)),"",VLOOKUP(ChartofAccounts2[[#This Row],[MapNumber]],MappingDatabase[#All],4,FALSE))</f>
        <v/>
      </c>
    </row>
    <row r="21" spans="2:6" s="23" customFormat="1" ht="13.5" x14ac:dyDescent="0.3">
      <c r="B21" s="101" t="s">
        <v>492</v>
      </c>
      <c r="C21" s="102" t="s">
        <v>628</v>
      </c>
      <c r="D21" s="103"/>
      <c r="E21" s="122" t="str">
        <f>LEFT(ChartofAccounts2[[#This Row],[Map to]],6)</f>
        <v/>
      </c>
      <c r="F21" s="125" t="str">
        <f>IF(ISNA(VLOOKUP(ChartofAccounts2[[#This Row],[MapNumber]],MappingDatabase[#All],4,FALSE)),"",VLOOKUP(ChartofAccounts2[[#This Row],[MapNumber]],MappingDatabase[#All],4,FALSE))</f>
        <v/>
      </c>
    </row>
    <row r="22" spans="2:6" s="23" customFormat="1" ht="13.5" x14ac:dyDescent="0.3">
      <c r="B22" s="101" t="s">
        <v>493</v>
      </c>
      <c r="C22" s="102" t="s">
        <v>629</v>
      </c>
      <c r="D22" s="103"/>
      <c r="E22" s="122" t="str">
        <f>LEFT(ChartofAccounts2[[#This Row],[Map to]],6)</f>
        <v/>
      </c>
      <c r="F22" s="125" t="str">
        <f>IF(ISNA(VLOOKUP(ChartofAccounts2[[#This Row],[MapNumber]],MappingDatabase[#All],4,FALSE)),"",VLOOKUP(ChartofAccounts2[[#This Row],[MapNumber]],MappingDatabase[#All],4,FALSE))</f>
        <v/>
      </c>
    </row>
    <row r="23" spans="2:6" s="23" customFormat="1" ht="13.5" x14ac:dyDescent="0.3">
      <c r="B23" s="101" t="s">
        <v>494</v>
      </c>
      <c r="C23" s="102" t="s">
        <v>630</v>
      </c>
      <c r="D23" s="103"/>
      <c r="E23" s="122" t="str">
        <f>LEFT(ChartofAccounts2[[#This Row],[Map to]],6)</f>
        <v/>
      </c>
      <c r="F23" s="125" t="str">
        <f>IF(ISNA(VLOOKUP(ChartofAccounts2[[#This Row],[MapNumber]],MappingDatabase[#All],4,FALSE)),"",VLOOKUP(ChartofAccounts2[[#This Row],[MapNumber]],MappingDatabase[#All],4,FALSE))</f>
        <v/>
      </c>
    </row>
    <row r="24" spans="2:6" s="23" customFormat="1" ht="13.5" x14ac:dyDescent="0.3">
      <c r="B24" s="101" t="s">
        <v>495</v>
      </c>
      <c r="C24" s="102" t="s">
        <v>631</v>
      </c>
      <c r="D24" s="103"/>
      <c r="E24" s="122" t="str">
        <f>LEFT(ChartofAccounts2[[#This Row],[Map to]],6)</f>
        <v/>
      </c>
      <c r="F24" s="125" t="str">
        <f>IF(ISNA(VLOOKUP(ChartofAccounts2[[#This Row],[MapNumber]],MappingDatabase[#All],4,FALSE)),"",VLOOKUP(ChartofAccounts2[[#This Row],[MapNumber]],MappingDatabase[#All],4,FALSE))</f>
        <v/>
      </c>
    </row>
    <row r="25" spans="2:6" s="23" customFormat="1" ht="13.5" x14ac:dyDescent="0.3">
      <c r="B25" s="101" t="s">
        <v>496</v>
      </c>
      <c r="C25" s="102" t="s">
        <v>632</v>
      </c>
      <c r="D25" s="103"/>
      <c r="E25" s="122" t="str">
        <f>LEFT(ChartofAccounts2[[#This Row],[Map to]],6)</f>
        <v/>
      </c>
      <c r="F25" s="125" t="str">
        <f>IF(ISNA(VLOOKUP(ChartofAccounts2[[#This Row],[MapNumber]],MappingDatabase[#All],4,FALSE)),"",VLOOKUP(ChartofAccounts2[[#This Row],[MapNumber]],MappingDatabase[#All],4,FALSE))</f>
        <v/>
      </c>
    </row>
    <row r="26" spans="2:6" s="23" customFormat="1" ht="13.5" x14ac:dyDescent="0.3">
      <c r="B26" s="101" t="s">
        <v>497</v>
      </c>
      <c r="C26" s="102" t="s">
        <v>633</v>
      </c>
      <c r="D26" s="103"/>
      <c r="E26" s="122" t="str">
        <f>LEFT(ChartofAccounts2[[#This Row],[Map to]],6)</f>
        <v/>
      </c>
      <c r="F26" s="125" t="str">
        <f>IF(ISNA(VLOOKUP(ChartofAccounts2[[#This Row],[MapNumber]],MappingDatabase[#All],4,FALSE)),"",VLOOKUP(ChartofAccounts2[[#This Row],[MapNumber]],MappingDatabase[#All],4,FALSE))</f>
        <v/>
      </c>
    </row>
    <row r="27" spans="2:6" s="23" customFormat="1" ht="13.5" x14ac:dyDescent="0.3">
      <c r="B27" s="101" t="s">
        <v>498</v>
      </c>
      <c r="C27" s="102" t="s">
        <v>634</v>
      </c>
      <c r="D27" s="103"/>
      <c r="E27" s="122" t="str">
        <f>LEFT(ChartofAccounts2[[#This Row],[Map to]],6)</f>
        <v/>
      </c>
      <c r="F27" s="125" t="str">
        <f>IF(ISNA(VLOOKUP(ChartofAccounts2[[#This Row],[MapNumber]],MappingDatabase[#All],4,FALSE)),"",VLOOKUP(ChartofAccounts2[[#This Row],[MapNumber]],MappingDatabase[#All],4,FALSE))</f>
        <v/>
      </c>
    </row>
    <row r="28" spans="2:6" s="23" customFormat="1" ht="13.5" x14ac:dyDescent="0.3">
      <c r="B28" s="101" t="s">
        <v>499</v>
      </c>
      <c r="C28" s="102" t="s">
        <v>635</v>
      </c>
      <c r="D28" s="103"/>
      <c r="E28" s="122" t="str">
        <f>LEFT(ChartofAccounts2[[#This Row],[Map to]],6)</f>
        <v/>
      </c>
      <c r="F28" s="125" t="str">
        <f>IF(ISNA(VLOOKUP(ChartofAccounts2[[#This Row],[MapNumber]],MappingDatabase[#All],4,FALSE)),"",VLOOKUP(ChartofAccounts2[[#This Row],[MapNumber]],MappingDatabase[#All],4,FALSE))</f>
        <v/>
      </c>
    </row>
    <row r="29" spans="2:6" s="23" customFormat="1" ht="13.5" x14ac:dyDescent="0.3">
      <c r="B29" s="101" t="s">
        <v>500</v>
      </c>
      <c r="C29" s="102" t="s">
        <v>636</v>
      </c>
      <c r="D29" s="103"/>
      <c r="E29" s="122" t="str">
        <f>LEFT(ChartofAccounts2[[#This Row],[Map to]],6)</f>
        <v/>
      </c>
      <c r="F29" s="125" t="str">
        <f>IF(ISNA(VLOOKUP(ChartofAccounts2[[#This Row],[MapNumber]],MappingDatabase[#All],4,FALSE)),"",VLOOKUP(ChartofAccounts2[[#This Row],[MapNumber]],MappingDatabase[#All],4,FALSE))</f>
        <v/>
      </c>
    </row>
    <row r="30" spans="2:6" s="23" customFormat="1" ht="13.5" x14ac:dyDescent="0.3">
      <c r="B30" s="101" t="s">
        <v>501</v>
      </c>
      <c r="C30" s="102" t="s">
        <v>637</v>
      </c>
      <c r="D30" s="103"/>
      <c r="E30" s="122" t="str">
        <f>LEFT(ChartofAccounts2[[#This Row],[Map to]],6)</f>
        <v/>
      </c>
      <c r="F30" s="125" t="str">
        <f>IF(ISNA(VLOOKUP(ChartofAccounts2[[#This Row],[MapNumber]],MappingDatabase[#All],4,FALSE)),"",VLOOKUP(ChartofAccounts2[[#This Row],[MapNumber]],MappingDatabase[#All],4,FALSE))</f>
        <v/>
      </c>
    </row>
    <row r="31" spans="2:6" s="23" customFormat="1" ht="13.5" x14ac:dyDescent="0.3">
      <c r="B31" s="101" t="s">
        <v>502</v>
      </c>
      <c r="C31" s="102" t="s">
        <v>638</v>
      </c>
      <c r="D31" s="103"/>
      <c r="E31" s="122" t="str">
        <f>LEFT(ChartofAccounts2[[#This Row],[Map to]],6)</f>
        <v/>
      </c>
      <c r="F31" s="125" t="str">
        <f>IF(ISNA(VLOOKUP(ChartofAccounts2[[#This Row],[MapNumber]],MappingDatabase[#All],4,FALSE)),"",VLOOKUP(ChartofAccounts2[[#This Row],[MapNumber]],MappingDatabase[#All],4,FALSE))</f>
        <v/>
      </c>
    </row>
    <row r="32" spans="2:6" s="23" customFormat="1" ht="13.5" x14ac:dyDescent="0.3">
      <c r="B32" s="101" t="s">
        <v>503</v>
      </c>
      <c r="C32" s="102" t="s">
        <v>639</v>
      </c>
      <c r="D32" s="103"/>
      <c r="E32" s="122" t="str">
        <f>LEFT(ChartofAccounts2[[#This Row],[Map to]],6)</f>
        <v/>
      </c>
      <c r="F32" s="125" t="str">
        <f>IF(ISNA(VLOOKUP(ChartofAccounts2[[#This Row],[MapNumber]],MappingDatabase[#All],4,FALSE)),"",VLOOKUP(ChartofAccounts2[[#This Row],[MapNumber]],MappingDatabase[#All],4,FALSE))</f>
        <v/>
      </c>
    </row>
    <row r="33" spans="2:6" s="23" customFormat="1" ht="13.5" x14ac:dyDescent="0.3">
      <c r="B33" s="101" t="s">
        <v>504</v>
      </c>
      <c r="C33" s="102" t="s">
        <v>640</v>
      </c>
      <c r="D33" s="103"/>
      <c r="E33" s="122" t="str">
        <f>LEFT(ChartofAccounts2[[#This Row],[Map to]],6)</f>
        <v/>
      </c>
      <c r="F33" s="125" t="str">
        <f>IF(ISNA(VLOOKUP(ChartofAccounts2[[#This Row],[MapNumber]],MappingDatabase[#All],4,FALSE)),"",VLOOKUP(ChartofAccounts2[[#This Row],[MapNumber]],MappingDatabase[#All],4,FALSE))</f>
        <v/>
      </c>
    </row>
    <row r="34" spans="2:6" s="23" customFormat="1" ht="13.5" x14ac:dyDescent="0.3">
      <c r="B34" s="101" t="s">
        <v>505</v>
      </c>
      <c r="C34" s="102" t="s">
        <v>641</v>
      </c>
      <c r="D34" s="103"/>
      <c r="E34" s="122" t="str">
        <f>LEFT(ChartofAccounts2[[#This Row],[Map to]],6)</f>
        <v/>
      </c>
      <c r="F34" s="125" t="str">
        <f>IF(ISNA(VLOOKUP(ChartofAccounts2[[#This Row],[MapNumber]],MappingDatabase[#All],4,FALSE)),"",VLOOKUP(ChartofAccounts2[[#This Row],[MapNumber]],MappingDatabase[#All],4,FALSE))</f>
        <v/>
      </c>
    </row>
    <row r="35" spans="2:6" s="23" customFormat="1" ht="13.5" x14ac:dyDescent="0.3">
      <c r="B35" s="101" t="s">
        <v>506</v>
      </c>
      <c r="C35" s="102" t="s">
        <v>642</v>
      </c>
      <c r="D35" s="103"/>
      <c r="E35" s="122" t="str">
        <f>LEFT(ChartofAccounts2[[#This Row],[Map to]],6)</f>
        <v/>
      </c>
      <c r="F35" s="125" t="str">
        <f>IF(ISNA(VLOOKUP(ChartofAccounts2[[#This Row],[MapNumber]],MappingDatabase[#All],4,FALSE)),"",VLOOKUP(ChartofAccounts2[[#This Row],[MapNumber]],MappingDatabase[#All],4,FALSE))</f>
        <v/>
      </c>
    </row>
    <row r="36" spans="2:6" s="23" customFormat="1" ht="13.5" x14ac:dyDescent="0.3">
      <c r="B36" s="101" t="s">
        <v>507</v>
      </c>
      <c r="C36" s="102" t="s">
        <v>643</v>
      </c>
      <c r="D36" s="103"/>
      <c r="E36" s="122" t="str">
        <f>LEFT(ChartofAccounts2[[#This Row],[Map to]],6)</f>
        <v/>
      </c>
      <c r="F36" s="125" t="str">
        <f>IF(ISNA(VLOOKUP(ChartofAccounts2[[#This Row],[MapNumber]],MappingDatabase[#All],4,FALSE)),"",VLOOKUP(ChartofAccounts2[[#This Row],[MapNumber]],MappingDatabase[#All],4,FALSE))</f>
        <v/>
      </c>
    </row>
    <row r="37" spans="2:6" s="23" customFormat="1" ht="13.5" x14ac:dyDescent="0.3">
      <c r="B37" s="101" t="s">
        <v>508</v>
      </c>
      <c r="C37" s="102" t="s">
        <v>644</v>
      </c>
      <c r="D37" s="103"/>
      <c r="E37" s="122" t="str">
        <f>LEFT(ChartofAccounts2[[#This Row],[Map to]],6)</f>
        <v/>
      </c>
      <c r="F37" s="125" t="str">
        <f>IF(ISNA(VLOOKUP(ChartofAccounts2[[#This Row],[MapNumber]],MappingDatabase[#All],4,FALSE)),"",VLOOKUP(ChartofAccounts2[[#This Row],[MapNumber]],MappingDatabase[#All],4,FALSE))</f>
        <v/>
      </c>
    </row>
    <row r="38" spans="2:6" s="23" customFormat="1" ht="13.5" x14ac:dyDescent="0.3">
      <c r="B38" s="101" t="s">
        <v>509</v>
      </c>
      <c r="C38" s="102" t="s">
        <v>645</v>
      </c>
      <c r="D38" s="103"/>
      <c r="E38" s="122" t="str">
        <f>LEFT(ChartofAccounts2[[#This Row],[Map to]],6)</f>
        <v/>
      </c>
      <c r="F38" s="125" t="str">
        <f>IF(ISNA(VLOOKUP(ChartofAccounts2[[#This Row],[MapNumber]],MappingDatabase[#All],4,FALSE)),"",VLOOKUP(ChartofAccounts2[[#This Row],[MapNumber]],MappingDatabase[#All],4,FALSE))</f>
        <v/>
      </c>
    </row>
    <row r="39" spans="2:6" s="23" customFormat="1" ht="13.5" x14ac:dyDescent="0.3">
      <c r="B39" s="101" t="s">
        <v>510</v>
      </c>
      <c r="C39" s="102" t="s">
        <v>646</v>
      </c>
      <c r="D39" s="103"/>
      <c r="E39" s="122" t="str">
        <f>LEFT(ChartofAccounts2[[#This Row],[Map to]],6)</f>
        <v/>
      </c>
      <c r="F39" s="125" t="str">
        <f>IF(ISNA(VLOOKUP(ChartofAccounts2[[#This Row],[MapNumber]],MappingDatabase[#All],4,FALSE)),"",VLOOKUP(ChartofAccounts2[[#This Row],[MapNumber]],MappingDatabase[#All],4,FALSE))</f>
        <v/>
      </c>
    </row>
    <row r="40" spans="2:6" s="23" customFormat="1" ht="13.5" x14ac:dyDescent="0.3">
      <c r="B40" s="101" t="s">
        <v>511</v>
      </c>
      <c r="C40" s="102" t="s">
        <v>647</v>
      </c>
      <c r="D40" s="103"/>
      <c r="E40" s="122" t="str">
        <f>LEFT(ChartofAccounts2[[#This Row],[Map to]],6)</f>
        <v/>
      </c>
      <c r="F40" s="125" t="str">
        <f>IF(ISNA(VLOOKUP(ChartofAccounts2[[#This Row],[MapNumber]],MappingDatabase[#All],4,FALSE)),"",VLOOKUP(ChartofAccounts2[[#This Row],[MapNumber]],MappingDatabase[#All],4,FALSE))</f>
        <v/>
      </c>
    </row>
    <row r="41" spans="2:6" s="23" customFormat="1" ht="13.5" x14ac:dyDescent="0.3">
      <c r="B41" s="101" t="s">
        <v>512</v>
      </c>
      <c r="C41" s="102" t="s">
        <v>648</v>
      </c>
      <c r="D41" s="103"/>
      <c r="E41" s="122" t="str">
        <f>LEFT(ChartofAccounts2[[#This Row],[Map to]],6)</f>
        <v/>
      </c>
      <c r="F41" s="125" t="str">
        <f>IF(ISNA(VLOOKUP(ChartofAccounts2[[#This Row],[MapNumber]],MappingDatabase[#All],4,FALSE)),"",VLOOKUP(ChartofAccounts2[[#This Row],[MapNumber]],MappingDatabase[#All],4,FALSE))</f>
        <v/>
      </c>
    </row>
    <row r="42" spans="2:6" s="23" customFormat="1" ht="13.5" x14ac:dyDescent="0.3">
      <c r="B42" s="101" t="s">
        <v>513</v>
      </c>
      <c r="C42" s="102" t="s">
        <v>649</v>
      </c>
      <c r="D42" s="103"/>
      <c r="E42" s="122" t="str">
        <f>LEFT(ChartofAccounts2[[#This Row],[Map to]],6)</f>
        <v/>
      </c>
      <c r="F42" s="125" t="str">
        <f>IF(ISNA(VLOOKUP(ChartofAccounts2[[#This Row],[MapNumber]],MappingDatabase[#All],4,FALSE)),"",VLOOKUP(ChartofAccounts2[[#This Row],[MapNumber]],MappingDatabase[#All],4,FALSE))</f>
        <v/>
      </c>
    </row>
    <row r="43" spans="2:6" s="23" customFormat="1" ht="13.5" x14ac:dyDescent="0.3">
      <c r="B43" s="101" t="s">
        <v>514</v>
      </c>
      <c r="C43" s="102" t="s">
        <v>650</v>
      </c>
      <c r="D43" s="103"/>
      <c r="E43" s="122" t="str">
        <f>LEFT(ChartofAccounts2[[#This Row],[Map to]],6)</f>
        <v/>
      </c>
      <c r="F43" s="125" t="str">
        <f>IF(ISNA(VLOOKUP(ChartofAccounts2[[#This Row],[MapNumber]],MappingDatabase[#All],4,FALSE)),"",VLOOKUP(ChartofAccounts2[[#This Row],[MapNumber]],MappingDatabase[#All],4,FALSE))</f>
        <v/>
      </c>
    </row>
    <row r="44" spans="2:6" s="23" customFormat="1" ht="13.5" x14ac:dyDescent="0.3">
      <c r="B44" s="101" t="s">
        <v>515</v>
      </c>
      <c r="C44" s="102" t="s">
        <v>651</v>
      </c>
      <c r="D44" s="103"/>
      <c r="E44" s="122" t="str">
        <f>LEFT(ChartofAccounts2[[#This Row],[Map to]],6)</f>
        <v/>
      </c>
      <c r="F44" s="125" t="str">
        <f>IF(ISNA(VLOOKUP(ChartofAccounts2[[#This Row],[MapNumber]],MappingDatabase[#All],4,FALSE)),"",VLOOKUP(ChartofAccounts2[[#This Row],[MapNumber]],MappingDatabase[#All],4,FALSE))</f>
        <v/>
      </c>
    </row>
    <row r="45" spans="2:6" s="23" customFormat="1" ht="13.5" x14ac:dyDescent="0.3">
      <c r="B45" s="101" t="s">
        <v>516</v>
      </c>
      <c r="C45" s="102" t="s">
        <v>652</v>
      </c>
      <c r="D45" s="103"/>
      <c r="E45" s="122" t="str">
        <f>LEFT(ChartofAccounts2[[#This Row],[Map to]],6)</f>
        <v/>
      </c>
      <c r="F45" s="125" t="str">
        <f>IF(ISNA(VLOOKUP(ChartofAccounts2[[#This Row],[MapNumber]],MappingDatabase[#All],4,FALSE)),"",VLOOKUP(ChartofAccounts2[[#This Row],[MapNumber]],MappingDatabase[#All],4,FALSE))</f>
        <v/>
      </c>
    </row>
    <row r="46" spans="2:6" s="23" customFormat="1" ht="13.5" x14ac:dyDescent="0.3">
      <c r="B46" s="101" t="s">
        <v>517</v>
      </c>
      <c r="C46" s="102" t="s">
        <v>653</v>
      </c>
      <c r="D46" s="103"/>
      <c r="E46" s="122" t="str">
        <f>LEFT(ChartofAccounts2[[#This Row],[Map to]],6)</f>
        <v/>
      </c>
      <c r="F46" s="125" t="str">
        <f>IF(ISNA(VLOOKUP(ChartofAccounts2[[#This Row],[MapNumber]],MappingDatabase[#All],4,FALSE)),"",VLOOKUP(ChartofAccounts2[[#This Row],[MapNumber]],MappingDatabase[#All],4,FALSE))</f>
        <v/>
      </c>
    </row>
    <row r="47" spans="2:6" s="23" customFormat="1" ht="13.5" x14ac:dyDescent="0.3">
      <c r="B47" s="101" t="s">
        <v>518</v>
      </c>
      <c r="C47" s="102" t="s">
        <v>654</v>
      </c>
      <c r="D47" s="103"/>
      <c r="E47" s="122" t="str">
        <f>LEFT(ChartofAccounts2[[#This Row],[Map to]],6)</f>
        <v/>
      </c>
      <c r="F47" s="125" t="str">
        <f>IF(ISNA(VLOOKUP(ChartofAccounts2[[#This Row],[MapNumber]],MappingDatabase[#All],4,FALSE)),"",VLOOKUP(ChartofAccounts2[[#This Row],[MapNumber]],MappingDatabase[#All],4,FALSE))</f>
        <v/>
      </c>
    </row>
    <row r="48" spans="2:6" s="23" customFormat="1" ht="13.5" x14ac:dyDescent="0.3">
      <c r="B48" s="101" t="s">
        <v>519</v>
      </c>
      <c r="C48" s="102" t="s">
        <v>655</v>
      </c>
      <c r="D48" s="103"/>
      <c r="E48" s="122" t="str">
        <f>LEFT(ChartofAccounts2[[#This Row],[Map to]],6)</f>
        <v/>
      </c>
      <c r="F48" s="125" t="str">
        <f>IF(ISNA(VLOOKUP(ChartofAccounts2[[#This Row],[MapNumber]],MappingDatabase[#All],4,FALSE)),"",VLOOKUP(ChartofAccounts2[[#This Row],[MapNumber]],MappingDatabase[#All],4,FALSE))</f>
        <v/>
      </c>
    </row>
    <row r="49" spans="2:6" s="23" customFormat="1" ht="13.5" x14ac:dyDescent="0.3">
      <c r="B49" s="101" t="s">
        <v>520</v>
      </c>
      <c r="C49" s="102" t="s">
        <v>656</v>
      </c>
      <c r="D49" s="103"/>
      <c r="E49" s="122" t="str">
        <f>LEFT(ChartofAccounts2[[#This Row],[Map to]],6)</f>
        <v/>
      </c>
      <c r="F49" s="125" t="str">
        <f>IF(ISNA(VLOOKUP(ChartofAccounts2[[#This Row],[MapNumber]],MappingDatabase[#All],4,FALSE)),"",VLOOKUP(ChartofAccounts2[[#This Row],[MapNumber]],MappingDatabase[#All],4,FALSE))</f>
        <v/>
      </c>
    </row>
    <row r="50" spans="2:6" s="23" customFormat="1" ht="13.5" x14ac:dyDescent="0.3">
      <c r="B50" s="101" t="s">
        <v>521</v>
      </c>
      <c r="C50" s="102" t="s">
        <v>657</v>
      </c>
      <c r="D50" s="103"/>
      <c r="E50" s="122" t="str">
        <f>LEFT(ChartofAccounts2[[#This Row],[Map to]],6)</f>
        <v/>
      </c>
      <c r="F50" s="125" t="str">
        <f>IF(ISNA(VLOOKUP(ChartofAccounts2[[#This Row],[MapNumber]],MappingDatabase[#All],4,FALSE)),"",VLOOKUP(ChartofAccounts2[[#This Row],[MapNumber]],MappingDatabase[#All],4,FALSE))</f>
        <v/>
      </c>
    </row>
    <row r="51" spans="2:6" s="23" customFormat="1" ht="13.5" x14ac:dyDescent="0.3">
      <c r="B51" s="101" t="s">
        <v>522</v>
      </c>
      <c r="C51" s="102" t="s">
        <v>658</v>
      </c>
      <c r="D51" s="103"/>
      <c r="E51" s="122" t="str">
        <f>LEFT(ChartofAccounts2[[#This Row],[Map to]],6)</f>
        <v/>
      </c>
      <c r="F51" s="125" t="str">
        <f>IF(ISNA(VLOOKUP(ChartofAccounts2[[#This Row],[MapNumber]],MappingDatabase[#All],4,FALSE)),"",VLOOKUP(ChartofAccounts2[[#This Row],[MapNumber]],MappingDatabase[#All],4,FALSE))</f>
        <v/>
      </c>
    </row>
    <row r="52" spans="2:6" s="23" customFormat="1" ht="13.5" x14ac:dyDescent="0.3">
      <c r="B52" s="101" t="s">
        <v>523</v>
      </c>
      <c r="C52" s="102" t="s">
        <v>659</v>
      </c>
      <c r="D52" s="103"/>
      <c r="E52" s="122" t="str">
        <f>LEFT(ChartofAccounts2[[#This Row],[Map to]],6)</f>
        <v/>
      </c>
      <c r="F52" s="125" t="str">
        <f>IF(ISNA(VLOOKUP(ChartofAccounts2[[#This Row],[MapNumber]],MappingDatabase[#All],4,FALSE)),"",VLOOKUP(ChartofAccounts2[[#This Row],[MapNumber]],MappingDatabase[#All],4,FALSE))</f>
        <v/>
      </c>
    </row>
    <row r="53" spans="2:6" s="23" customFormat="1" ht="13.5" x14ac:dyDescent="0.3">
      <c r="B53" s="101" t="s">
        <v>524</v>
      </c>
      <c r="C53" s="102" t="s">
        <v>660</v>
      </c>
      <c r="D53" s="103"/>
      <c r="E53" s="122" t="str">
        <f>LEFT(ChartofAccounts2[[#This Row],[Map to]],6)</f>
        <v/>
      </c>
      <c r="F53" s="125" t="str">
        <f>IF(ISNA(VLOOKUP(ChartofAccounts2[[#This Row],[MapNumber]],MappingDatabase[#All],4,FALSE)),"",VLOOKUP(ChartofAccounts2[[#This Row],[MapNumber]],MappingDatabase[#All],4,FALSE))</f>
        <v/>
      </c>
    </row>
    <row r="54" spans="2:6" s="23" customFormat="1" ht="13.5" x14ac:dyDescent="0.3">
      <c r="B54" s="101" t="s">
        <v>525</v>
      </c>
      <c r="C54" s="102" t="s">
        <v>661</v>
      </c>
      <c r="D54" s="103"/>
      <c r="E54" s="122" t="str">
        <f>LEFT(ChartofAccounts2[[#This Row],[Map to]],6)</f>
        <v/>
      </c>
      <c r="F54" s="125" t="str">
        <f>IF(ISNA(VLOOKUP(ChartofAccounts2[[#This Row],[MapNumber]],MappingDatabase[#All],4,FALSE)),"",VLOOKUP(ChartofAccounts2[[#This Row],[MapNumber]],MappingDatabase[#All],4,FALSE))</f>
        <v/>
      </c>
    </row>
    <row r="55" spans="2:6" s="23" customFormat="1" ht="13.5" x14ac:dyDescent="0.3">
      <c r="B55" s="101" t="s">
        <v>526</v>
      </c>
      <c r="C55" s="102" t="s">
        <v>662</v>
      </c>
      <c r="D55" s="103"/>
      <c r="E55" s="122" t="str">
        <f>LEFT(ChartofAccounts2[[#This Row],[Map to]],6)</f>
        <v/>
      </c>
      <c r="F55" s="125" t="str">
        <f>IF(ISNA(VLOOKUP(ChartofAccounts2[[#This Row],[MapNumber]],MappingDatabase[#All],4,FALSE)),"",VLOOKUP(ChartofAccounts2[[#This Row],[MapNumber]],MappingDatabase[#All],4,FALSE))</f>
        <v/>
      </c>
    </row>
    <row r="56" spans="2:6" s="23" customFormat="1" ht="13.5" x14ac:dyDescent="0.3">
      <c r="B56" s="101" t="s">
        <v>527</v>
      </c>
      <c r="C56" s="102" t="s">
        <v>663</v>
      </c>
      <c r="D56" s="103"/>
      <c r="E56" s="122" t="str">
        <f>LEFT(ChartofAccounts2[[#This Row],[Map to]],6)</f>
        <v/>
      </c>
      <c r="F56" s="125" t="str">
        <f>IF(ISNA(VLOOKUP(ChartofAccounts2[[#This Row],[MapNumber]],MappingDatabase[#All],4,FALSE)),"",VLOOKUP(ChartofAccounts2[[#This Row],[MapNumber]],MappingDatabase[#All],4,FALSE))</f>
        <v/>
      </c>
    </row>
    <row r="57" spans="2:6" s="23" customFormat="1" ht="13.5" x14ac:dyDescent="0.3">
      <c r="B57" s="101" t="s">
        <v>528</v>
      </c>
      <c r="C57" s="102" t="s">
        <v>664</v>
      </c>
      <c r="D57" s="103"/>
      <c r="E57" s="122" t="str">
        <f>LEFT(ChartofAccounts2[[#This Row],[Map to]],6)</f>
        <v/>
      </c>
      <c r="F57" s="125" t="str">
        <f>IF(ISNA(VLOOKUP(ChartofAccounts2[[#This Row],[MapNumber]],MappingDatabase[#All],4,FALSE)),"",VLOOKUP(ChartofAccounts2[[#This Row],[MapNumber]],MappingDatabase[#All],4,FALSE))</f>
        <v/>
      </c>
    </row>
    <row r="58" spans="2:6" s="23" customFormat="1" ht="13.5" x14ac:dyDescent="0.3">
      <c r="B58" s="101" t="s">
        <v>529</v>
      </c>
      <c r="C58" s="102" t="s">
        <v>665</v>
      </c>
      <c r="D58" s="103"/>
      <c r="E58" s="122" t="str">
        <f>LEFT(ChartofAccounts2[[#This Row],[Map to]],6)</f>
        <v/>
      </c>
      <c r="F58" s="125" t="str">
        <f>IF(ISNA(VLOOKUP(ChartofAccounts2[[#This Row],[MapNumber]],MappingDatabase[#All],4,FALSE)),"",VLOOKUP(ChartofAccounts2[[#This Row],[MapNumber]],MappingDatabase[#All],4,FALSE))</f>
        <v/>
      </c>
    </row>
    <row r="59" spans="2:6" s="23" customFormat="1" ht="13.5" x14ac:dyDescent="0.3">
      <c r="B59" s="101" t="s">
        <v>530</v>
      </c>
      <c r="C59" s="102" t="s">
        <v>666</v>
      </c>
      <c r="D59" s="103"/>
      <c r="E59" s="122" t="str">
        <f>LEFT(ChartofAccounts2[[#This Row],[Map to]],6)</f>
        <v/>
      </c>
      <c r="F59" s="125" t="str">
        <f>IF(ISNA(VLOOKUP(ChartofAccounts2[[#This Row],[MapNumber]],MappingDatabase[#All],4,FALSE)),"",VLOOKUP(ChartofAccounts2[[#This Row],[MapNumber]],MappingDatabase[#All],4,FALSE))</f>
        <v/>
      </c>
    </row>
    <row r="60" spans="2:6" s="23" customFormat="1" ht="13.5" x14ac:dyDescent="0.3">
      <c r="B60" s="101" t="s">
        <v>531</v>
      </c>
      <c r="C60" s="102" t="s">
        <v>667</v>
      </c>
      <c r="D60" s="103"/>
      <c r="E60" s="122" t="str">
        <f>LEFT(ChartofAccounts2[[#This Row],[Map to]],6)</f>
        <v/>
      </c>
      <c r="F60" s="125" t="str">
        <f>IF(ISNA(VLOOKUP(ChartofAccounts2[[#This Row],[MapNumber]],MappingDatabase[#All],4,FALSE)),"",VLOOKUP(ChartofAccounts2[[#This Row],[MapNumber]],MappingDatabase[#All],4,FALSE))</f>
        <v/>
      </c>
    </row>
    <row r="61" spans="2:6" s="23" customFormat="1" ht="13.5" x14ac:dyDescent="0.3">
      <c r="B61" s="101" t="s">
        <v>532</v>
      </c>
      <c r="C61" s="102" t="s">
        <v>668</v>
      </c>
      <c r="D61" s="103"/>
      <c r="E61" s="122" t="str">
        <f>LEFT(ChartofAccounts2[[#This Row],[Map to]],6)</f>
        <v/>
      </c>
      <c r="F61" s="125" t="str">
        <f>IF(ISNA(VLOOKUP(ChartofAccounts2[[#This Row],[MapNumber]],MappingDatabase[#All],4,FALSE)),"",VLOOKUP(ChartofAccounts2[[#This Row],[MapNumber]],MappingDatabase[#All],4,FALSE))</f>
        <v/>
      </c>
    </row>
    <row r="62" spans="2:6" s="23" customFormat="1" ht="13.5" x14ac:dyDescent="0.3">
      <c r="B62" s="101" t="s">
        <v>533</v>
      </c>
      <c r="C62" s="102" t="s">
        <v>669</v>
      </c>
      <c r="D62" s="103"/>
      <c r="E62" s="122" t="str">
        <f>LEFT(ChartofAccounts2[[#This Row],[Map to]],6)</f>
        <v/>
      </c>
      <c r="F62" s="125" t="str">
        <f>IF(ISNA(VLOOKUP(ChartofAccounts2[[#This Row],[MapNumber]],MappingDatabase[#All],4,FALSE)),"",VLOOKUP(ChartofAccounts2[[#This Row],[MapNumber]],MappingDatabase[#All],4,FALSE))</f>
        <v/>
      </c>
    </row>
    <row r="63" spans="2:6" s="23" customFormat="1" ht="13.5" x14ac:dyDescent="0.3">
      <c r="B63" s="101" t="s">
        <v>534</v>
      </c>
      <c r="C63" s="102" t="s">
        <v>670</v>
      </c>
      <c r="D63" s="103"/>
      <c r="E63" s="122" t="str">
        <f>LEFT(ChartofAccounts2[[#This Row],[Map to]],6)</f>
        <v/>
      </c>
      <c r="F63" s="125" t="str">
        <f>IF(ISNA(VLOOKUP(ChartofAccounts2[[#This Row],[MapNumber]],MappingDatabase[#All],4,FALSE)),"",VLOOKUP(ChartofAccounts2[[#This Row],[MapNumber]],MappingDatabase[#All],4,FALSE))</f>
        <v/>
      </c>
    </row>
    <row r="64" spans="2:6" s="23" customFormat="1" ht="13.5" x14ac:dyDescent="0.3">
      <c r="B64" s="101" t="s">
        <v>535</v>
      </c>
      <c r="C64" s="102" t="s">
        <v>671</v>
      </c>
      <c r="D64" s="103"/>
      <c r="E64" s="122" t="str">
        <f>LEFT(ChartofAccounts2[[#This Row],[Map to]],6)</f>
        <v/>
      </c>
      <c r="F64" s="125" t="str">
        <f>IF(ISNA(VLOOKUP(ChartofAccounts2[[#This Row],[MapNumber]],MappingDatabase[#All],4,FALSE)),"",VLOOKUP(ChartofAccounts2[[#This Row],[MapNumber]],MappingDatabase[#All],4,FALSE))</f>
        <v/>
      </c>
    </row>
    <row r="65" spans="2:6" s="23" customFormat="1" ht="13.5" x14ac:dyDescent="0.3">
      <c r="B65" s="101" t="s">
        <v>536</v>
      </c>
      <c r="C65" s="102" t="s">
        <v>672</v>
      </c>
      <c r="D65" s="103"/>
      <c r="E65" s="122" t="str">
        <f>LEFT(ChartofAccounts2[[#This Row],[Map to]],6)</f>
        <v/>
      </c>
      <c r="F65" s="125" t="str">
        <f>IF(ISNA(VLOOKUP(ChartofAccounts2[[#This Row],[MapNumber]],MappingDatabase[#All],4,FALSE)),"",VLOOKUP(ChartofAccounts2[[#This Row],[MapNumber]],MappingDatabase[#All],4,FALSE))</f>
        <v/>
      </c>
    </row>
    <row r="66" spans="2:6" s="23" customFormat="1" ht="13.5" x14ac:dyDescent="0.3">
      <c r="B66" s="101" t="s">
        <v>537</v>
      </c>
      <c r="C66" s="102" t="s">
        <v>673</v>
      </c>
      <c r="D66" s="103"/>
      <c r="E66" s="122" t="str">
        <f>LEFT(ChartofAccounts2[[#This Row],[Map to]],6)</f>
        <v/>
      </c>
      <c r="F66" s="125" t="str">
        <f>IF(ISNA(VLOOKUP(ChartofAccounts2[[#This Row],[MapNumber]],MappingDatabase[#All],4,FALSE)),"",VLOOKUP(ChartofAccounts2[[#This Row],[MapNumber]],MappingDatabase[#All],4,FALSE))</f>
        <v/>
      </c>
    </row>
    <row r="67" spans="2:6" s="23" customFormat="1" ht="13.5" x14ac:dyDescent="0.3">
      <c r="B67" s="101" t="s">
        <v>538</v>
      </c>
      <c r="C67" s="102" t="s">
        <v>674</v>
      </c>
      <c r="D67" s="103"/>
      <c r="E67" s="122" t="str">
        <f>LEFT(ChartofAccounts2[[#This Row],[Map to]],6)</f>
        <v/>
      </c>
      <c r="F67" s="125" t="str">
        <f>IF(ISNA(VLOOKUP(ChartofAccounts2[[#This Row],[MapNumber]],MappingDatabase[#All],4,FALSE)),"",VLOOKUP(ChartofAccounts2[[#This Row],[MapNumber]],MappingDatabase[#All],4,FALSE))</f>
        <v/>
      </c>
    </row>
    <row r="68" spans="2:6" s="23" customFormat="1" ht="13.5" x14ac:dyDescent="0.3">
      <c r="B68" s="101" t="s">
        <v>539</v>
      </c>
      <c r="C68" s="102" t="s">
        <v>675</v>
      </c>
      <c r="D68" s="103"/>
      <c r="E68" s="122" t="str">
        <f>LEFT(ChartofAccounts2[[#This Row],[Map to]],6)</f>
        <v/>
      </c>
      <c r="F68" s="125" t="str">
        <f>IF(ISNA(VLOOKUP(ChartofAccounts2[[#This Row],[MapNumber]],MappingDatabase[#All],4,FALSE)),"",VLOOKUP(ChartofAccounts2[[#This Row],[MapNumber]],MappingDatabase[#All],4,FALSE))</f>
        <v/>
      </c>
    </row>
    <row r="69" spans="2:6" s="23" customFormat="1" ht="13.5" x14ac:dyDescent="0.3">
      <c r="B69" s="101" t="s">
        <v>540</v>
      </c>
      <c r="C69" s="102" t="s">
        <v>676</v>
      </c>
      <c r="D69" s="103"/>
      <c r="E69" s="122" t="str">
        <f>LEFT(ChartofAccounts2[[#This Row],[Map to]],6)</f>
        <v/>
      </c>
      <c r="F69" s="125" t="str">
        <f>IF(ISNA(VLOOKUP(ChartofAccounts2[[#This Row],[MapNumber]],MappingDatabase[#All],4,FALSE)),"",VLOOKUP(ChartofAccounts2[[#This Row],[MapNumber]],MappingDatabase[#All],4,FALSE))</f>
        <v/>
      </c>
    </row>
    <row r="70" spans="2:6" s="23" customFormat="1" ht="13.5" x14ac:dyDescent="0.3">
      <c r="B70" s="101" t="s">
        <v>541</v>
      </c>
      <c r="C70" s="102" t="s">
        <v>677</v>
      </c>
      <c r="D70" s="103"/>
      <c r="E70" s="122" t="str">
        <f>LEFT(ChartofAccounts2[[#This Row],[Map to]],6)</f>
        <v/>
      </c>
      <c r="F70" s="125" t="str">
        <f>IF(ISNA(VLOOKUP(ChartofAccounts2[[#This Row],[MapNumber]],MappingDatabase[#All],4,FALSE)),"",VLOOKUP(ChartofAccounts2[[#This Row],[MapNumber]],MappingDatabase[#All],4,FALSE))</f>
        <v/>
      </c>
    </row>
    <row r="71" spans="2:6" s="23" customFormat="1" ht="13.5" x14ac:dyDescent="0.3">
      <c r="B71" s="101" t="s">
        <v>542</v>
      </c>
      <c r="C71" s="102" t="s">
        <v>678</v>
      </c>
      <c r="D71" s="103"/>
      <c r="E71" s="122" t="str">
        <f>LEFT(ChartofAccounts2[[#This Row],[Map to]],6)</f>
        <v/>
      </c>
      <c r="F71" s="125" t="str">
        <f>IF(ISNA(VLOOKUP(ChartofAccounts2[[#This Row],[MapNumber]],MappingDatabase[#All],4,FALSE)),"",VLOOKUP(ChartofAccounts2[[#This Row],[MapNumber]],MappingDatabase[#All],4,FALSE))</f>
        <v/>
      </c>
    </row>
    <row r="72" spans="2:6" s="23" customFormat="1" ht="13.5" x14ac:dyDescent="0.3">
      <c r="B72" s="101" t="s">
        <v>543</v>
      </c>
      <c r="C72" s="102" t="s">
        <v>679</v>
      </c>
      <c r="D72" s="103"/>
      <c r="E72" s="122" t="str">
        <f>LEFT(ChartofAccounts2[[#This Row],[Map to]],6)</f>
        <v/>
      </c>
      <c r="F72" s="125" t="str">
        <f>IF(ISNA(VLOOKUP(ChartofAccounts2[[#This Row],[MapNumber]],MappingDatabase[#All],4,FALSE)),"",VLOOKUP(ChartofAccounts2[[#This Row],[MapNumber]],MappingDatabase[#All],4,FALSE))</f>
        <v/>
      </c>
    </row>
    <row r="73" spans="2:6" s="23" customFormat="1" ht="13.5" x14ac:dyDescent="0.3">
      <c r="B73" s="101" t="s">
        <v>544</v>
      </c>
      <c r="C73" s="102" t="s">
        <v>680</v>
      </c>
      <c r="D73" s="103"/>
      <c r="E73" s="122" t="str">
        <f>LEFT(ChartofAccounts2[[#This Row],[Map to]],6)</f>
        <v/>
      </c>
      <c r="F73" s="125" t="str">
        <f>IF(ISNA(VLOOKUP(ChartofAccounts2[[#This Row],[MapNumber]],MappingDatabase[#All],4,FALSE)),"",VLOOKUP(ChartofAccounts2[[#This Row],[MapNumber]],MappingDatabase[#All],4,FALSE))</f>
        <v/>
      </c>
    </row>
    <row r="74" spans="2:6" s="23" customFormat="1" ht="13.5" x14ac:dyDescent="0.3">
      <c r="B74" s="101" t="s">
        <v>545</v>
      </c>
      <c r="C74" s="102" t="s">
        <v>681</v>
      </c>
      <c r="D74" s="103"/>
      <c r="E74" s="122" t="str">
        <f>LEFT(ChartofAccounts2[[#This Row],[Map to]],6)</f>
        <v/>
      </c>
      <c r="F74" s="125" t="str">
        <f>IF(ISNA(VLOOKUP(ChartofAccounts2[[#This Row],[MapNumber]],MappingDatabase[#All],4,FALSE)),"",VLOOKUP(ChartofAccounts2[[#This Row],[MapNumber]],MappingDatabase[#All],4,FALSE))</f>
        <v/>
      </c>
    </row>
    <row r="75" spans="2:6" s="23" customFormat="1" ht="13.5" x14ac:dyDescent="0.3">
      <c r="B75" s="101" t="s">
        <v>546</v>
      </c>
      <c r="C75" s="102" t="s">
        <v>682</v>
      </c>
      <c r="D75" s="103"/>
      <c r="E75" s="122" t="str">
        <f>LEFT(ChartofAccounts2[[#This Row],[Map to]],6)</f>
        <v/>
      </c>
      <c r="F75" s="125" t="str">
        <f>IF(ISNA(VLOOKUP(ChartofAccounts2[[#This Row],[MapNumber]],MappingDatabase[#All],4,FALSE)),"",VLOOKUP(ChartofAccounts2[[#This Row],[MapNumber]],MappingDatabase[#All],4,FALSE))</f>
        <v/>
      </c>
    </row>
    <row r="76" spans="2:6" s="23" customFormat="1" ht="13.5" x14ac:dyDescent="0.3">
      <c r="B76" s="101" t="s">
        <v>547</v>
      </c>
      <c r="C76" s="102" t="s">
        <v>683</v>
      </c>
      <c r="D76" s="103"/>
      <c r="E76" s="122" t="str">
        <f>LEFT(ChartofAccounts2[[#This Row],[Map to]],6)</f>
        <v/>
      </c>
      <c r="F76" s="125" t="str">
        <f>IF(ISNA(VLOOKUP(ChartofAccounts2[[#This Row],[MapNumber]],MappingDatabase[#All],4,FALSE)),"",VLOOKUP(ChartofAccounts2[[#This Row],[MapNumber]],MappingDatabase[#All],4,FALSE))</f>
        <v/>
      </c>
    </row>
    <row r="77" spans="2:6" s="23" customFormat="1" ht="13.5" x14ac:dyDescent="0.3">
      <c r="B77" s="101" t="s">
        <v>548</v>
      </c>
      <c r="C77" s="102" t="s">
        <v>684</v>
      </c>
      <c r="D77" s="103"/>
      <c r="E77" s="122" t="str">
        <f>LEFT(ChartofAccounts2[[#This Row],[Map to]],6)</f>
        <v/>
      </c>
      <c r="F77" s="125" t="str">
        <f>IF(ISNA(VLOOKUP(ChartofAccounts2[[#This Row],[MapNumber]],MappingDatabase[#All],4,FALSE)),"",VLOOKUP(ChartofAccounts2[[#This Row],[MapNumber]],MappingDatabase[#All],4,FALSE))</f>
        <v/>
      </c>
    </row>
    <row r="78" spans="2:6" s="23" customFormat="1" ht="13.5" x14ac:dyDescent="0.3">
      <c r="B78" s="101" t="s">
        <v>549</v>
      </c>
      <c r="C78" s="102" t="s">
        <v>685</v>
      </c>
      <c r="D78" s="103"/>
      <c r="E78" s="122" t="str">
        <f>LEFT(ChartofAccounts2[[#This Row],[Map to]],6)</f>
        <v/>
      </c>
      <c r="F78" s="125" t="str">
        <f>IF(ISNA(VLOOKUP(ChartofAccounts2[[#This Row],[MapNumber]],MappingDatabase[#All],4,FALSE)),"",VLOOKUP(ChartofAccounts2[[#This Row],[MapNumber]],MappingDatabase[#All],4,FALSE))</f>
        <v/>
      </c>
    </row>
    <row r="79" spans="2:6" s="23" customFormat="1" ht="13.5" x14ac:dyDescent="0.3">
      <c r="B79" s="101" t="s">
        <v>550</v>
      </c>
      <c r="C79" s="102" t="s">
        <v>686</v>
      </c>
      <c r="D79" s="103"/>
      <c r="E79" s="122" t="str">
        <f>LEFT(ChartofAccounts2[[#This Row],[Map to]],6)</f>
        <v/>
      </c>
      <c r="F79" s="125" t="str">
        <f>IF(ISNA(VLOOKUP(ChartofAccounts2[[#This Row],[MapNumber]],MappingDatabase[#All],4,FALSE)),"",VLOOKUP(ChartofAccounts2[[#This Row],[MapNumber]],MappingDatabase[#All],4,FALSE))</f>
        <v/>
      </c>
    </row>
    <row r="80" spans="2:6" s="23" customFormat="1" ht="13.5" x14ac:dyDescent="0.3">
      <c r="B80" s="101" t="s">
        <v>551</v>
      </c>
      <c r="C80" s="102" t="s">
        <v>687</v>
      </c>
      <c r="D80" s="103"/>
      <c r="E80" s="122" t="str">
        <f>LEFT(ChartofAccounts2[[#This Row],[Map to]],6)</f>
        <v/>
      </c>
      <c r="F80" s="125" t="str">
        <f>IF(ISNA(VLOOKUP(ChartofAccounts2[[#This Row],[MapNumber]],MappingDatabase[#All],4,FALSE)),"",VLOOKUP(ChartofAccounts2[[#This Row],[MapNumber]],MappingDatabase[#All],4,FALSE))</f>
        <v/>
      </c>
    </row>
    <row r="81" spans="2:6" s="23" customFormat="1" ht="13.5" x14ac:dyDescent="0.3">
      <c r="B81" s="101" t="s">
        <v>552</v>
      </c>
      <c r="C81" s="102" t="s">
        <v>688</v>
      </c>
      <c r="D81" s="103"/>
      <c r="E81" s="122" t="str">
        <f>LEFT(ChartofAccounts2[[#This Row],[Map to]],6)</f>
        <v/>
      </c>
      <c r="F81" s="125" t="str">
        <f>IF(ISNA(VLOOKUP(ChartofAccounts2[[#This Row],[MapNumber]],MappingDatabase[#All],4,FALSE)),"",VLOOKUP(ChartofAccounts2[[#This Row],[MapNumber]],MappingDatabase[#All],4,FALSE))</f>
        <v/>
      </c>
    </row>
    <row r="82" spans="2:6" s="23" customFormat="1" ht="13.5" x14ac:dyDescent="0.3">
      <c r="B82" s="101" t="s">
        <v>553</v>
      </c>
      <c r="C82" s="102" t="s">
        <v>689</v>
      </c>
      <c r="D82" s="103"/>
      <c r="E82" s="122" t="str">
        <f>LEFT(ChartofAccounts2[[#This Row],[Map to]],6)</f>
        <v/>
      </c>
      <c r="F82" s="125" t="str">
        <f>IF(ISNA(VLOOKUP(ChartofAccounts2[[#This Row],[MapNumber]],MappingDatabase[#All],4,FALSE)),"",VLOOKUP(ChartofAccounts2[[#This Row],[MapNumber]],MappingDatabase[#All],4,FALSE))</f>
        <v/>
      </c>
    </row>
    <row r="83" spans="2:6" s="23" customFormat="1" ht="13.5" x14ac:dyDescent="0.3">
      <c r="B83" s="101" t="s">
        <v>554</v>
      </c>
      <c r="C83" s="102" t="s">
        <v>690</v>
      </c>
      <c r="D83" s="103"/>
      <c r="E83" s="122" t="str">
        <f>LEFT(ChartofAccounts2[[#This Row],[Map to]],6)</f>
        <v/>
      </c>
      <c r="F83" s="125" t="str">
        <f>IF(ISNA(VLOOKUP(ChartofAccounts2[[#This Row],[MapNumber]],MappingDatabase[#All],4,FALSE)),"",VLOOKUP(ChartofAccounts2[[#This Row],[MapNumber]],MappingDatabase[#All],4,FALSE))</f>
        <v/>
      </c>
    </row>
    <row r="84" spans="2:6" s="23" customFormat="1" ht="13.5" x14ac:dyDescent="0.3">
      <c r="B84" s="101" t="s">
        <v>555</v>
      </c>
      <c r="C84" s="102" t="s">
        <v>691</v>
      </c>
      <c r="D84" s="103"/>
      <c r="E84" s="122" t="str">
        <f>LEFT(ChartofAccounts2[[#This Row],[Map to]],6)</f>
        <v/>
      </c>
      <c r="F84" s="125" t="str">
        <f>IF(ISNA(VLOOKUP(ChartofAccounts2[[#This Row],[MapNumber]],MappingDatabase[#All],4,FALSE)),"",VLOOKUP(ChartofAccounts2[[#This Row],[MapNumber]],MappingDatabase[#All],4,FALSE))</f>
        <v/>
      </c>
    </row>
    <row r="85" spans="2:6" s="23" customFormat="1" ht="13.5" x14ac:dyDescent="0.3">
      <c r="B85" s="101" t="s">
        <v>556</v>
      </c>
      <c r="C85" s="102" t="s">
        <v>692</v>
      </c>
      <c r="D85" s="103"/>
      <c r="E85" s="122" t="str">
        <f>LEFT(ChartofAccounts2[[#This Row],[Map to]],6)</f>
        <v/>
      </c>
      <c r="F85" s="125" t="str">
        <f>IF(ISNA(VLOOKUP(ChartofAccounts2[[#This Row],[MapNumber]],MappingDatabase[#All],4,FALSE)),"",VLOOKUP(ChartofAccounts2[[#This Row],[MapNumber]],MappingDatabase[#All],4,FALSE))</f>
        <v/>
      </c>
    </row>
    <row r="86" spans="2:6" s="23" customFormat="1" ht="13.5" x14ac:dyDescent="0.3">
      <c r="B86" s="101" t="s">
        <v>557</v>
      </c>
      <c r="C86" s="102" t="s">
        <v>693</v>
      </c>
      <c r="D86" s="103"/>
      <c r="E86" s="122" t="str">
        <f>LEFT(ChartofAccounts2[[#This Row],[Map to]],6)</f>
        <v/>
      </c>
      <c r="F86" s="125" t="str">
        <f>IF(ISNA(VLOOKUP(ChartofAccounts2[[#This Row],[MapNumber]],MappingDatabase[#All],4,FALSE)),"",VLOOKUP(ChartofAccounts2[[#This Row],[MapNumber]],MappingDatabase[#All],4,FALSE))</f>
        <v/>
      </c>
    </row>
    <row r="87" spans="2:6" s="23" customFormat="1" ht="13.5" x14ac:dyDescent="0.3">
      <c r="B87" s="101" t="s">
        <v>558</v>
      </c>
      <c r="C87" s="102" t="s">
        <v>694</v>
      </c>
      <c r="D87" s="103"/>
      <c r="E87" s="122" t="str">
        <f>LEFT(ChartofAccounts2[[#This Row],[Map to]],6)</f>
        <v/>
      </c>
      <c r="F87" s="125" t="str">
        <f>IF(ISNA(VLOOKUP(ChartofAccounts2[[#This Row],[MapNumber]],MappingDatabase[#All],4,FALSE)),"",VLOOKUP(ChartofAccounts2[[#This Row],[MapNumber]],MappingDatabase[#All],4,FALSE))</f>
        <v/>
      </c>
    </row>
    <row r="88" spans="2:6" s="23" customFormat="1" ht="13.5" x14ac:dyDescent="0.3">
      <c r="B88" s="101" t="s">
        <v>559</v>
      </c>
      <c r="C88" s="102" t="s">
        <v>695</v>
      </c>
      <c r="D88" s="103"/>
      <c r="E88" s="122" t="str">
        <f>LEFT(ChartofAccounts2[[#This Row],[Map to]],6)</f>
        <v/>
      </c>
      <c r="F88" s="125" t="str">
        <f>IF(ISNA(VLOOKUP(ChartofAccounts2[[#This Row],[MapNumber]],MappingDatabase[#All],4,FALSE)),"",VLOOKUP(ChartofAccounts2[[#This Row],[MapNumber]],MappingDatabase[#All],4,FALSE))</f>
        <v/>
      </c>
    </row>
    <row r="89" spans="2:6" s="23" customFormat="1" ht="13.5" x14ac:dyDescent="0.3">
      <c r="B89" s="101" t="s">
        <v>560</v>
      </c>
      <c r="C89" s="102" t="s">
        <v>696</v>
      </c>
      <c r="D89" s="103"/>
      <c r="E89" s="122" t="str">
        <f>LEFT(ChartofAccounts2[[#This Row],[Map to]],6)</f>
        <v/>
      </c>
      <c r="F89" s="125" t="str">
        <f>IF(ISNA(VLOOKUP(ChartofAccounts2[[#This Row],[MapNumber]],MappingDatabase[#All],4,FALSE)),"",VLOOKUP(ChartofAccounts2[[#This Row],[MapNumber]],MappingDatabase[#All],4,FALSE))</f>
        <v/>
      </c>
    </row>
    <row r="90" spans="2:6" s="23" customFormat="1" ht="13.5" x14ac:dyDescent="0.3">
      <c r="B90" s="101" t="s">
        <v>561</v>
      </c>
      <c r="C90" s="102" t="s">
        <v>697</v>
      </c>
      <c r="D90" s="103"/>
      <c r="E90" s="122" t="str">
        <f>LEFT(ChartofAccounts2[[#This Row],[Map to]],6)</f>
        <v/>
      </c>
      <c r="F90" s="125" t="str">
        <f>IF(ISNA(VLOOKUP(ChartofAccounts2[[#This Row],[MapNumber]],MappingDatabase[#All],4,FALSE)),"",VLOOKUP(ChartofAccounts2[[#This Row],[MapNumber]],MappingDatabase[#All],4,FALSE))</f>
        <v/>
      </c>
    </row>
    <row r="91" spans="2:6" s="23" customFormat="1" ht="13.5" x14ac:dyDescent="0.3">
      <c r="B91" s="101" t="s">
        <v>562</v>
      </c>
      <c r="C91" s="102" t="s">
        <v>698</v>
      </c>
      <c r="D91" s="103"/>
      <c r="E91" s="122" t="str">
        <f>LEFT(ChartofAccounts2[[#This Row],[Map to]],6)</f>
        <v/>
      </c>
      <c r="F91" s="125" t="str">
        <f>IF(ISNA(VLOOKUP(ChartofAccounts2[[#This Row],[MapNumber]],MappingDatabase[#All],4,FALSE)),"",VLOOKUP(ChartofAccounts2[[#This Row],[MapNumber]],MappingDatabase[#All],4,FALSE))</f>
        <v/>
      </c>
    </row>
    <row r="92" spans="2:6" s="23" customFormat="1" ht="13.5" x14ac:dyDescent="0.3">
      <c r="B92" s="101" t="s">
        <v>563</v>
      </c>
      <c r="C92" s="102" t="s">
        <v>699</v>
      </c>
      <c r="D92" s="103"/>
      <c r="E92" s="122" t="str">
        <f>LEFT(ChartofAccounts2[[#This Row],[Map to]],6)</f>
        <v/>
      </c>
      <c r="F92" s="125" t="str">
        <f>IF(ISNA(VLOOKUP(ChartofAccounts2[[#This Row],[MapNumber]],MappingDatabase[#All],4,FALSE)),"",VLOOKUP(ChartofAccounts2[[#This Row],[MapNumber]],MappingDatabase[#All],4,FALSE))</f>
        <v/>
      </c>
    </row>
    <row r="93" spans="2:6" s="23" customFormat="1" ht="13.5" x14ac:dyDescent="0.3">
      <c r="B93" s="101" t="s">
        <v>564</v>
      </c>
      <c r="C93" s="102" t="s">
        <v>700</v>
      </c>
      <c r="D93" s="103"/>
      <c r="E93" s="122" t="str">
        <f>LEFT(ChartofAccounts2[[#This Row],[Map to]],6)</f>
        <v/>
      </c>
      <c r="F93" s="125" t="str">
        <f>IF(ISNA(VLOOKUP(ChartofAccounts2[[#This Row],[MapNumber]],MappingDatabase[#All],4,FALSE)),"",VLOOKUP(ChartofAccounts2[[#This Row],[MapNumber]],MappingDatabase[#All],4,FALSE))</f>
        <v/>
      </c>
    </row>
    <row r="94" spans="2:6" s="23" customFormat="1" ht="13.5" x14ac:dyDescent="0.3">
      <c r="B94" s="101" t="s">
        <v>565</v>
      </c>
      <c r="C94" s="102" t="s">
        <v>701</v>
      </c>
      <c r="D94" s="103"/>
      <c r="E94" s="122" t="str">
        <f>LEFT(ChartofAccounts2[[#This Row],[Map to]],6)</f>
        <v/>
      </c>
      <c r="F94" s="125" t="str">
        <f>IF(ISNA(VLOOKUP(ChartofAccounts2[[#This Row],[MapNumber]],MappingDatabase[#All],4,FALSE)),"",VLOOKUP(ChartofAccounts2[[#This Row],[MapNumber]],MappingDatabase[#All],4,FALSE))</f>
        <v/>
      </c>
    </row>
    <row r="95" spans="2:6" s="23" customFormat="1" ht="13.5" x14ac:dyDescent="0.3">
      <c r="B95" s="101" t="s">
        <v>566</v>
      </c>
      <c r="C95" s="102" t="s">
        <v>702</v>
      </c>
      <c r="D95" s="103"/>
      <c r="E95" s="122" t="str">
        <f>LEFT(ChartofAccounts2[[#This Row],[Map to]],6)</f>
        <v/>
      </c>
      <c r="F95" s="125" t="str">
        <f>IF(ISNA(VLOOKUP(ChartofAccounts2[[#This Row],[MapNumber]],MappingDatabase[#All],4,FALSE)),"",VLOOKUP(ChartofAccounts2[[#This Row],[MapNumber]],MappingDatabase[#All],4,FALSE))</f>
        <v/>
      </c>
    </row>
    <row r="96" spans="2:6" s="23" customFormat="1" ht="13.5" x14ac:dyDescent="0.3">
      <c r="B96" s="101" t="s">
        <v>567</v>
      </c>
      <c r="C96" s="102" t="s">
        <v>703</v>
      </c>
      <c r="D96" s="103"/>
      <c r="E96" s="122" t="str">
        <f>LEFT(ChartofAccounts2[[#This Row],[Map to]],6)</f>
        <v/>
      </c>
      <c r="F96" s="125" t="str">
        <f>IF(ISNA(VLOOKUP(ChartofAccounts2[[#This Row],[MapNumber]],MappingDatabase[#All],4,FALSE)),"",VLOOKUP(ChartofAccounts2[[#This Row],[MapNumber]],MappingDatabase[#All],4,FALSE))</f>
        <v/>
      </c>
    </row>
    <row r="97" spans="2:6" s="23" customFormat="1" ht="13.5" x14ac:dyDescent="0.3">
      <c r="B97" s="101" t="s">
        <v>568</v>
      </c>
      <c r="C97" s="102" t="s">
        <v>704</v>
      </c>
      <c r="D97" s="103"/>
      <c r="E97" s="122" t="str">
        <f>LEFT(ChartofAccounts2[[#This Row],[Map to]],6)</f>
        <v/>
      </c>
      <c r="F97" s="125" t="str">
        <f>IF(ISNA(VLOOKUP(ChartofAccounts2[[#This Row],[MapNumber]],MappingDatabase[#All],4,FALSE)),"",VLOOKUP(ChartofAccounts2[[#This Row],[MapNumber]],MappingDatabase[#All],4,FALSE))</f>
        <v/>
      </c>
    </row>
    <row r="98" spans="2:6" s="23" customFormat="1" ht="13.5" x14ac:dyDescent="0.3">
      <c r="B98" s="101" t="s">
        <v>569</v>
      </c>
      <c r="C98" s="102" t="s">
        <v>705</v>
      </c>
      <c r="D98" s="103"/>
      <c r="E98" s="122" t="str">
        <f>LEFT(ChartofAccounts2[[#This Row],[Map to]],6)</f>
        <v/>
      </c>
      <c r="F98" s="125" t="str">
        <f>IF(ISNA(VLOOKUP(ChartofAccounts2[[#This Row],[MapNumber]],MappingDatabase[#All],4,FALSE)),"",VLOOKUP(ChartofAccounts2[[#This Row],[MapNumber]],MappingDatabase[#All],4,FALSE))</f>
        <v/>
      </c>
    </row>
    <row r="99" spans="2:6" s="23" customFormat="1" ht="13.5" x14ac:dyDescent="0.3">
      <c r="B99" s="101" t="s">
        <v>570</v>
      </c>
      <c r="C99" s="102" t="s">
        <v>706</v>
      </c>
      <c r="D99" s="103"/>
      <c r="E99" s="122" t="str">
        <f>LEFT(ChartofAccounts2[[#This Row],[Map to]],6)</f>
        <v/>
      </c>
      <c r="F99" s="125" t="str">
        <f>IF(ISNA(VLOOKUP(ChartofAccounts2[[#This Row],[MapNumber]],MappingDatabase[#All],4,FALSE)),"",VLOOKUP(ChartofAccounts2[[#This Row],[MapNumber]],MappingDatabase[#All],4,FALSE))</f>
        <v/>
      </c>
    </row>
    <row r="100" spans="2:6" s="23" customFormat="1" ht="13.5" x14ac:dyDescent="0.3">
      <c r="B100" s="101" t="s">
        <v>571</v>
      </c>
      <c r="C100" s="102" t="s">
        <v>707</v>
      </c>
      <c r="D100" s="103"/>
      <c r="E100" s="122" t="str">
        <f>LEFT(ChartofAccounts2[[#This Row],[Map to]],6)</f>
        <v/>
      </c>
      <c r="F100" s="125" t="str">
        <f>IF(ISNA(VLOOKUP(ChartofAccounts2[[#This Row],[MapNumber]],MappingDatabase[#All],4,FALSE)),"",VLOOKUP(ChartofAccounts2[[#This Row],[MapNumber]],MappingDatabase[#All],4,FALSE))</f>
        <v/>
      </c>
    </row>
    <row r="101" spans="2:6" s="23" customFormat="1" ht="13.5" x14ac:dyDescent="0.3">
      <c r="B101" s="101" t="s">
        <v>572</v>
      </c>
      <c r="C101" s="102" t="s">
        <v>708</v>
      </c>
      <c r="D101" s="103"/>
      <c r="E101" s="122" t="str">
        <f>LEFT(ChartofAccounts2[[#This Row],[Map to]],6)</f>
        <v/>
      </c>
      <c r="F101" s="125" t="str">
        <f>IF(ISNA(VLOOKUP(ChartofAccounts2[[#This Row],[MapNumber]],MappingDatabase[#All],4,FALSE)),"",VLOOKUP(ChartofAccounts2[[#This Row],[MapNumber]],MappingDatabase[#All],4,FALSE))</f>
        <v/>
      </c>
    </row>
    <row r="102" spans="2:6" s="23" customFormat="1" ht="13.5" x14ac:dyDescent="0.3">
      <c r="B102" s="101" t="s">
        <v>573</v>
      </c>
      <c r="C102" s="102" t="s">
        <v>709</v>
      </c>
      <c r="D102" s="103"/>
      <c r="E102" s="122" t="str">
        <f>LEFT(ChartofAccounts2[[#This Row],[Map to]],6)</f>
        <v/>
      </c>
      <c r="F102" s="125" t="str">
        <f>IF(ISNA(VLOOKUP(ChartofAccounts2[[#This Row],[MapNumber]],MappingDatabase[#All],4,FALSE)),"",VLOOKUP(ChartofAccounts2[[#This Row],[MapNumber]],MappingDatabase[#All],4,FALSE))</f>
        <v/>
      </c>
    </row>
    <row r="103" spans="2:6" s="23" customFormat="1" ht="13.5" x14ac:dyDescent="0.3">
      <c r="B103" s="101" t="s">
        <v>574</v>
      </c>
      <c r="C103" s="102" t="s">
        <v>710</v>
      </c>
      <c r="D103" s="103"/>
      <c r="E103" s="122" t="str">
        <f>LEFT(ChartofAccounts2[[#This Row],[Map to]],6)</f>
        <v/>
      </c>
      <c r="F103" s="125" t="str">
        <f>IF(ISNA(VLOOKUP(ChartofAccounts2[[#This Row],[MapNumber]],MappingDatabase[#All],4,FALSE)),"",VLOOKUP(ChartofAccounts2[[#This Row],[MapNumber]],MappingDatabase[#All],4,FALSE))</f>
        <v/>
      </c>
    </row>
    <row r="104" spans="2:6" s="23" customFormat="1" ht="13.5" x14ac:dyDescent="0.3">
      <c r="B104" s="101" t="s">
        <v>575</v>
      </c>
      <c r="C104" s="102" t="s">
        <v>711</v>
      </c>
      <c r="D104" s="103"/>
      <c r="E104" s="122" t="str">
        <f>LEFT(ChartofAccounts2[[#This Row],[Map to]],6)</f>
        <v/>
      </c>
      <c r="F104" s="125" t="str">
        <f>IF(ISNA(VLOOKUP(ChartofAccounts2[[#This Row],[MapNumber]],MappingDatabase[#All],4,FALSE)),"",VLOOKUP(ChartofAccounts2[[#This Row],[MapNumber]],MappingDatabase[#All],4,FALSE))</f>
        <v/>
      </c>
    </row>
    <row r="105" spans="2:6" s="23" customFormat="1" ht="13.5" x14ac:dyDescent="0.3">
      <c r="B105" s="101" t="s">
        <v>576</v>
      </c>
      <c r="C105" s="102" t="s">
        <v>712</v>
      </c>
      <c r="D105" s="103"/>
      <c r="E105" s="122" t="str">
        <f>LEFT(ChartofAccounts2[[#This Row],[Map to]],6)</f>
        <v/>
      </c>
      <c r="F105" s="125" t="str">
        <f>IF(ISNA(VLOOKUP(ChartofAccounts2[[#This Row],[MapNumber]],MappingDatabase[#All],4,FALSE)),"",VLOOKUP(ChartofAccounts2[[#This Row],[MapNumber]],MappingDatabase[#All],4,FALSE))</f>
        <v/>
      </c>
    </row>
    <row r="106" spans="2:6" s="23" customFormat="1" ht="13.5" x14ac:dyDescent="0.3">
      <c r="B106" s="101" t="s">
        <v>577</v>
      </c>
      <c r="C106" s="102" t="s">
        <v>713</v>
      </c>
      <c r="D106" s="103"/>
      <c r="E106" s="122" t="str">
        <f>LEFT(ChartofAccounts2[[#This Row],[Map to]],6)</f>
        <v/>
      </c>
      <c r="F106" s="125" t="str">
        <f>IF(ISNA(VLOOKUP(ChartofAccounts2[[#This Row],[MapNumber]],MappingDatabase[#All],4,FALSE)),"",VLOOKUP(ChartofAccounts2[[#This Row],[MapNumber]],MappingDatabase[#All],4,FALSE))</f>
        <v/>
      </c>
    </row>
    <row r="107" spans="2:6" s="23" customFormat="1" ht="13.5" x14ac:dyDescent="0.3">
      <c r="B107" s="101" t="s">
        <v>578</v>
      </c>
      <c r="C107" s="102" t="s">
        <v>714</v>
      </c>
      <c r="D107" s="103"/>
      <c r="E107" s="122" t="str">
        <f>LEFT(ChartofAccounts2[[#This Row],[Map to]],6)</f>
        <v/>
      </c>
      <c r="F107" s="125" t="str">
        <f>IF(ISNA(VLOOKUP(ChartofAccounts2[[#This Row],[MapNumber]],MappingDatabase[#All],4,FALSE)),"",VLOOKUP(ChartofAccounts2[[#This Row],[MapNumber]],MappingDatabase[#All],4,FALSE))</f>
        <v/>
      </c>
    </row>
    <row r="108" spans="2:6" s="23" customFormat="1" ht="13.5" x14ac:dyDescent="0.3">
      <c r="B108" s="101" t="s">
        <v>579</v>
      </c>
      <c r="C108" s="102" t="s">
        <v>715</v>
      </c>
      <c r="D108" s="103"/>
      <c r="E108" s="122" t="str">
        <f>LEFT(ChartofAccounts2[[#This Row],[Map to]],6)</f>
        <v/>
      </c>
      <c r="F108" s="125" t="str">
        <f>IF(ISNA(VLOOKUP(ChartofAccounts2[[#This Row],[MapNumber]],MappingDatabase[#All],4,FALSE)),"",VLOOKUP(ChartofAccounts2[[#This Row],[MapNumber]],MappingDatabase[#All],4,FALSE))</f>
        <v/>
      </c>
    </row>
    <row r="109" spans="2:6" s="23" customFormat="1" ht="13.5" x14ac:dyDescent="0.3">
      <c r="B109" s="101" t="s">
        <v>580</v>
      </c>
      <c r="C109" s="102" t="s">
        <v>716</v>
      </c>
      <c r="D109" s="103"/>
      <c r="E109" s="122" t="str">
        <f>LEFT(ChartofAccounts2[[#This Row],[Map to]],6)</f>
        <v/>
      </c>
      <c r="F109" s="125" t="str">
        <f>IF(ISNA(VLOOKUP(ChartofAccounts2[[#This Row],[MapNumber]],MappingDatabase[#All],4,FALSE)),"",VLOOKUP(ChartofAccounts2[[#This Row],[MapNumber]],MappingDatabase[#All],4,FALSE))</f>
        <v/>
      </c>
    </row>
    <row r="110" spans="2:6" s="23" customFormat="1" ht="13.5" x14ac:dyDescent="0.3">
      <c r="B110" s="101" t="s">
        <v>581</v>
      </c>
      <c r="C110" s="102" t="s">
        <v>717</v>
      </c>
      <c r="D110" s="103"/>
      <c r="E110" s="122" t="str">
        <f>LEFT(ChartofAccounts2[[#This Row],[Map to]],6)</f>
        <v/>
      </c>
      <c r="F110" s="125" t="str">
        <f>IF(ISNA(VLOOKUP(ChartofAccounts2[[#This Row],[MapNumber]],MappingDatabase[#All],4,FALSE)),"",VLOOKUP(ChartofAccounts2[[#This Row],[MapNumber]],MappingDatabase[#All],4,FALSE))</f>
        <v/>
      </c>
    </row>
    <row r="111" spans="2:6" s="23" customFormat="1" ht="13.5" x14ac:dyDescent="0.3">
      <c r="B111" s="101" t="s">
        <v>582</v>
      </c>
      <c r="C111" s="102" t="s">
        <v>718</v>
      </c>
      <c r="D111" s="103"/>
      <c r="E111" s="122" t="str">
        <f>LEFT(ChartofAccounts2[[#This Row],[Map to]],6)</f>
        <v/>
      </c>
      <c r="F111" s="125" t="str">
        <f>IF(ISNA(VLOOKUP(ChartofAccounts2[[#This Row],[MapNumber]],MappingDatabase[#All],4,FALSE)),"",VLOOKUP(ChartofAccounts2[[#This Row],[MapNumber]],MappingDatabase[#All],4,FALSE))</f>
        <v/>
      </c>
    </row>
    <row r="112" spans="2:6" s="23" customFormat="1" ht="13.5" x14ac:dyDescent="0.3">
      <c r="B112" s="101" t="s">
        <v>583</v>
      </c>
      <c r="C112" s="102" t="s">
        <v>719</v>
      </c>
      <c r="D112" s="103"/>
      <c r="E112" s="122" t="str">
        <f>LEFT(ChartofAccounts2[[#This Row],[Map to]],6)</f>
        <v/>
      </c>
      <c r="F112" s="125" t="str">
        <f>IF(ISNA(VLOOKUP(ChartofAccounts2[[#This Row],[MapNumber]],MappingDatabase[#All],4,FALSE)),"",VLOOKUP(ChartofAccounts2[[#This Row],[MapNumber]],MappingDatabase[#All],4,FALSE))</f>
        <v/>
      </c>
    </row>
    <row r="113" spans="2:6" s="23" customFormat="1" ht="13.5" x14ac:dyDescent="0.3">
      <c r="B113" s="101" t="s">
        <v>584</v>
      </c>
      <c r="C113" s="102" t="s">
        <v>720</v>
      </c>
      <c r="D113" s="103"/>
      <c r="E113" s="122" t="str">
        <f>LEFT(ChartofAccounts2[[#This Row],[Map to]],6)</f>
        <v/>
      </c>
      <c r="F113" s="125" t="str">
        <f>IF(ISNA(VLOOKUP(ChartofAccounts2[[#This Row],[MapNumber]],MappingDatabase[#All],4,FALSE)),"",VLOOKUP(ChartofAccounts2[[#This Row],[MapNumber]],MappingDatabase[#All],4,FALSE))</f>
        <v/>
      </c>
    </row>
    <row r="114" spans="2:6" s="23" customFormat="1" ht="13.5" x14ac:dyDescent="0.3">
      <c r="B114" s="101" t="s">
        <v>585</v>
      </c>
      <c r="C114" s="102" t="s">
        <v>721</v>
      </c>
      <c r="D114" s="103"/>
      <c r="E114" s="122" t="str">
        <f>LEFT(ChartofAccounts2[[#This Row],[Map to]],6)</f>
        <v/>
      </c>
      <c r="F114" s="125" t="str">
        <f>IF(ISNA(VLOOKUP(ChartofAccounts2[[#This Row],[MapNumber]],MappingDatabase[#All],4,FALSE)),"",VLOOKUP(ChartofAccounts2[[#This Row],[MapNumber]],MappingDatabase[#All],4,FALSE))</f>
        <v/>
      </c>
    </row>
    <row r="115" spans="2:6" s="23" customFormat="1" ht="13.5" x14ac:dyDescent="0.3">
      <c r="B115" s="101" t="s">
        <v>586</v>
      </c>
      <c r="C115" s="102" t="s">
        <v>722</v>
      </c>
      <c r="D115" s="103"/>
      <c r="E115" s="122" t="str">
        <f>LEFT(ChartofAccounts2[[#This Row],[Map to]],6)</f>
        <v/>
      </c>
      <c r="F115" s="125" t="str">
        <f>IF(ISNA(VLOOKUP(ChartofAccounts2[[#This Row],[MapNumber]],MappingDatabase[#All],4,FALSE)),"",VLOOKUP(ChartofAccounts2[[#This Row],[MapNumber]],MappingDatabase[#All],4,FALSE))</f>
        <v/>
      </c>
    </row>
    <row r="116" spans="2:6" s="23" customFormat="1" ht="13.5" x14ac:dyDescent="0.3">
      <c r="B116" s="101" t="s">
        <v>587</v>
      </c>
      <c r="C116" s="102" t="s">
        <v>723</v>
      </c>
      <c r="D116" s="103"/>
      <c r="E116" s="122" t="str">
        <f>LEFT(ChartofAccounts2[[#This Row],[Map to]],6)</f>
        <v/>
      </c>
      <c r="F116" s="125" t="str">
        <f>IF(ISNA(VLOOKUP(ChartofAccounts2[[#This Row],[MapNumber]],MappingDatabase[#All],4,FALSE)),"",VLOOKUP(ChartofAccounts2[[#This Row],[MapNumber]],MappingDatabase[#All],4,FALSE))</f>
        <v/>
      </c>
    </row>
    <row r="117" spans="2:6" s="23" customFormat="1" ht="13.5" x14ac:dyDescent="0.3">
      <c r="B117" s="101" t="s">
        <v>588</v>
      </c>
      <c r="C117" s="102" t="s">
        <v>724</v>
      </c>
      <c r="D117" s="103"/>
      <c r="E117" s="122" t="str">
        <f>LEFT(ChartofAccounts2[[#This Row],[Map to]],6)</f>
        <v/>
      </c>
      <c r="F117" s="125" t="str">
        <f>IF(ISNA(VLOOKUP(ChartofAccounts2[[#This Row],[MapNumber]],MappingDatabase[#All],4,FALSE)),"",VLOOKUP(ChartofAccounts2[[#This Row],[MapNumber]],MappingDatabase[#All],4,FALSE))</f>
        <v/>
      </c>
    </row>
    <row r="118" spans="2:6" s="23" customFormat="1" ht="13.5" x14ac:dyDescent="0.3">
      <c r="B118" s="101" t="s">
        <v>589</v>
      </c>
      <c r="C118" s="102" t="s">
        <v>725</v>
      </c>
      <c r="D118" s="103"/>
      <c r="E118" s="122" t="str">
        <f>LEFT(ChartofAccounts2[[#This Row],[Map to]],6)</f>
        <v/>
      </c>
      <c r="F118" s="125" t="str">
        <f>IF(ISNA(VLOOKUP(ChartofAccounts2[[#This Row],[MapNumber]],MappingDatabase[#All],4,FALSE)),"",VLOOKUP(ChartofAccounts2[[#This Row],[MapNumber]],MappingDatabase[#All],4,FALSE))</f>
        <v/>
      </c>
    </row>
    <row r="119" spans="2:6" s="23" customFormat="1" ht="13.5" x14ac:dyDescent="0.3">
      <c r="B119" s="101" t="s">
        <v>590</v>
      </c>
      <c r="C119" s="102" t="s">
        <v>726</v>
      </c>
      <c r="D119" s="103"/>
      <c r="E119" s="122" t="str">
        <f>LEFT(ChartofAccounts2[[#This Row],[Map to]],6)</f>
        <v/>
      </c>
      <c r="F119" s="125" t="str">
        <f>IF(ISNA(VLOOKUP(ChartofAccounts2[[#This Row],[MapNumber]],MappingDatabase[#All],4,FALSE)),"",VLOOKUP(ChartofAccounts2[[#This Row],[MapNumber]],MappingDatabase[#All],4,FALSE))</f>
        <v/>
      </c>
    </row>
    <row r="120" spans="2:6" s="23" customFormat="1" ht="13.5" x14ac:dyDescent="0.3">
      <c r="B120" s="101" t="s">
        <v>591</v>
      </c>
      <c r="C120" s="102" t="s">
        <v>727</v>
      </c>
      <c r="D120" s="103"/>
      <c r="E120" s="122" t="str">
        <f>LEFT(ChartofAccounts2[[#This Row],[Map to]],6)</f>
        <v/>
      </c>
      <c r="F120" s="125" t="str">
        <f>IF(ISNA(VLOOKUP(ChartofAccounts2[[#This Row],[MapNumber]],MappingDatabase[#All],4,FALSE)),"",VLOOKUP(ChartofAccounts2[[#This Row],[MapNumber]],MappingDatabase[#All],4,FALSE))</f>
        <v/>
      </c>
    </row>
    <row r="121" spans="2:6" s="23" customFormat="1" ht="13.5" x14ac:dyDescent="0.3">
      <c r="B121" s="101" t="s">
        <v>592</v>
      </c>
      <c r="C121" s="102" t="s">
        <v>728</v>
      </c>
      <c r="D121" s="103"/>
      <c r="E121" s="122" t="str">
        <f>LEFT(ChartofAccounts2[[#This Row],[Map to]],6)</f>
        <v/>
      </c>
      <c r="F121" s="125" t="str">
        <f>IF(ISNA(VLOOKUP(ChartofAccounts2[[#This Row],[MapNumber]],MappingDatabase[#All],4,FALSE)),"",VLOOKUP(ChartofAccounts2[[#This Row],[MapNumber]],MappingDatabase[#All],4,FALSE))</f>
        <v/>
      </c>
    </row>
    <row r="122" spans="2:6" s="23" customFormat="1" ht="13.5" x14ac:dyDescent="0.3">
      <c r="B122" s="101" t="s">
        <v>593</v>
      </c>
      <c r="C122" s="102" t="s">
        <v>729</v>
      </c>
      <c r="D122" s="103"/>
      <c r="E122" s="122" t="str">
        <f>LEFT(ChartofAccounts2[[#This Row],[Map to]],6)</f>
        <v/>
      </c>
      <c r="F122" s="125" t="str">
        <f>IF(ISNA(VLOOKUP(ChartofAccounts2[[#This Row],[MapNumber]],MappingDatabase[#All],4,FALSE)),"",VLOOKUP(ChartofAccounts2[[#This Row],[MapNumber]],MappingDatabase[#All],4,FALSE))</f>
        <v/>
      </c>
    </row>
    <row r="123" spans="2:6" s="23" customFormat="1" ht="13.5" x14ac:dyDescent="0.3">
      <c r="B123" s="101" t="s">
        <v>594</v>
      </c>
      <c r="C123" s="102" t="s">
        <v>730</v>
      </c>
      <c r="D123" s="103"/>
      <c r="E123" s="122" t="str">
        <f>LEFT(ChartofAccounts2[[#This Row],[Map to]],6)</f>
        <v/>
      </c>
      <c r="F123" s="125" t="str">
        <f>IF(ISNA(VLOOKUP(ChartofAccounts2[[#This Row],[MapNumber]],MappingDatabase[#All],4,FALSE)),"",VLOOKUP(ChartofAccounts2[[#This Row],[MapNumber]],MappingDatabase[#All],4,FALSE))</f>
        <v/>
      </c>
    </row>
    <row r="124" spans="2:6" s="23" customFormat="1" ht="13.5" x14ac:dyDescent="0.3">
      <c r="B124" s="101" t="s">
        <v>595</v>
      </c>
      <c r="C124" s="102" t="s">
        <v>731</v>
      </c>
      <c r="D124" s="103"/>
      <c r="E124" s="122" t="str">
        <f>LEFT(ChartofAccounts2[[#This Row],[Map to]],6)</f>
        <v/>
      </c>
      <c r="F124" s="125" t="str">
        <f>IF(ISNA(VLOOKUP(ChartofAccounts2[[#This Row],[MapNumber]],MappingDatabase[#All],4,FALSE)),"",VLOOKUP(ChartofAccounts2[[#This Row],[MapNumber]],MappingDatabase[#All],4,FALSE))</f>
        <v/>
      </c>
    </row>
    <row r="125" spans="2:6" s="23" customFormat="1" ht="13.5" x14ac:dyDescent="0.3">
      <c r="B125" s="101" t="s">
        <v>596</v>
      </c>
      <c r="C125" s="102" t="s">
        <v>732</v>
      </c>
      <c r="D125" s="103"/>
      <c r="E125" s="122" t="str">
        <f>LEFT(ChartofAccounts2[[#This Row],[Map to]],6)</f>
        <v/>
      </c>
      <c r="F125" s="125" t="str">
        <f>IF(ISNA(VLOOKUP(ChartofAccounts2[[#This Row],[MapNumber]],MappingDatabase[#All],4,FALSE)),"",VLOOKUP(ChartofAccounts2[[#This Row],[MapNumber]],MappingDatabase[#All],4,FALSE))</f>
        <v/>
      </c>
    </row>
    <row r="126" spans="2:6" s="23" customFormat="1" ht="13.5" x14ac:dyDescent="0.3">
      <c r="B126" s="101" t="s">
        <v>597</v>
      </c>
      <c r="C126" s="102" t="s">
        <v>733</v>
      </c>
      <c r="D126" s="103"/>
      <c r="E126" s="122" t="str">
        <f>LEFT(ChartofAccounts2[[#This Row],[Map to]],6)</f>
        <v/>
      </c>
      <c r="F126" s="125" t="str">
        <f>IF(ISNA(VLOOKUP(ChartofAccounts2[[#This Row],[MapNumber]],MappingDatabase[#All],4,FALSE)),"",VLOOKUP(ChartofAccounts2[[#This Row],[MapNumber]],MappingDatabase[#All],4,FALSE))</f>
        <v/>
      </c>
    </row>
    <row r="127" spans="2:6" s="23" customFormat="1" ht="13.5" x14ac:dyDescent="0.3">
      <c r="B127" s="101" t="s">
        <v>598</v>
      </c>
      <c r="C127" s="102" t="s">
        <v>734</v>
      </c>
      <c r="D127" s="103"/>
      <c r="E127" s="122" t="str">
        <f>LEFT(ChartofAccounts2[[#This Row],[Map to]],6)</f>
        <v/>
      </c>
      <c r="F127" s="125" t="str">
        <f>IF(ISNA(VLOOKUP(ChartofAccounts2[[#This Row],[MapNumber]],MappingDatabase[#All],4,FALSE)),"",VLOOKUP(ChartofAccounts2[[#This Row],[MapNumber]],MappingDatabase[#All],4,FALSE))</f>
        <v/>
      </c>
    </row>
    <row r="128" spans="2:6" s="23" customFormat="1" ht="13.5" x14ac:dyDescent="0.3">
      <c r="B128" s="101" t="s">
        <v>599</v>
      </c>
      <c r="C128" s="102" t="s">
        <v>735</v>
      </c>
      <c r="D128" s="103"/>
      <c r="E128" s="122" t="str">
        <f>LEFT(ChartofAccounts2[[#This Row],[Map to]],6)</f>
        <v/>
      </c>
      <c r="F128" s="125" t="str">
        <f>IF(ISNA(VLOOKUP(ChartofAccounts2[[#This Row],[MapNumber]],MappingDatabase[#All],4,FALSE)),"",VLOOKUP(ChartofAccounts2[[#This Row],[MapNumber]],MappingDatabase[#All],4,FALSE))</f>
        <v/>
      </c>
    </row>
    <row r="129" spans="2:6" s="23" customFormat="1" ht="13.5" x14ac:dyDescent="0.3">
      <c r="B129" s="101" t="s">
        <v>600</v>
      </c>
      <c r="C129" s="102" t="s">
        <v>736</v>
      </c>
      <c r="D129" s="103"/>
      <c r="E129" s="122" t="str">
        <f>LEFT(ChartofAccounts2[[#This Row],[Map to]],6)</f>
        <v/>
      </c>
      <c r="F129" s="125" t="str">
        <f>IF(ISNA(VLOOKUP(ChartofAccounts2[[#This Row],[MapNumber]],MappingDatabase[#All],4,FALSE)),"",VLOOKUP(ChartofAccounts2[[#This Row],[MapNumber]],MappingDatabase[#All],4,FALSE))</f>
        <v/>
      </c>
    </row>
    <row r="130" spans="2:6" s="23" customFormat="1" ht="13.5" x14ac:dyDescent="0.3">
      <c r="B130" s="101" t="s">
        <v>601</v>
      </c>
      <c r="C130" s="102" t="s">
        <v>737</v>
      </c>
      <c r="D130" s="103"/>
      <c r="E130" s="122" t="str">
        <f>LEFT(ChartofAccounts2[[#This Row],[Map to]],6)</f>
        <v/>
      </c>
      <c r="F130" s="125" t="str">
        <f>IF(ISNA(VLOOKUP(ChartofAccounts2[[#This Row],[MapNumber]],MappingDatabase[#All],4,FALSE)),"",VLOOKUP(ChartofAccounts2[[#This Row],[MapNumber]],MappingDatabase[#All],4,FALSE))</f>
        <v/>
      </c>
    </row>
    <row r="131" spans="2:6" s="23" customFormat="1" ht="13.5" x14ac:dyDescent="0.3">
      <c r="B131" s="101" t="s">
        <v>602</v>
      </c>
      <c r="C131" s="102" t="s">
        <v>738</v>
      </c>
      <c r="D131" s="103"/>
      <c r="E131" s="122" t="str">
        <f>LEFT(ChartofAccounts2[[#This Row],[Map to]],6)</f>
        <v/>
      </c>
      <c r="F131" s="125" t="str">
        <f>IF(ISNA(VLOOKUP(ChartofAccounts2[[#This Row],[MapNumber]],MappingDatabase[#All],4,FALSE)),"",VLOOKUP(ChartofAccounts2[[#This Row],[MapNumber]],MappingDatabase[#All],4,FALSE))</f>
        <v/>
      </c>
    </row>
    <row r="132" spans="2:6" s="23" customFormat="1" ht="13.5" x14ac:dyDescent="0.3">
      <c r="B132" s="101" t="s">
        <v>603</v>
      </c>
      <c r="C132" s="102" t="s">
        <v>739</v>
      </c>
      <c r="D132" s="103"/>
      <c r="E132" s="122" t="str">
        <f>LEFT(ChartofAccounts2[[#This Row],[Map to]],6)</f>
        <v/>
      </c>
      <c r="F132" s="125" t="str">
        <f>IF(ISNA(VLOOKUP(ChartofAccounts2[[#This Row],[MapNumber]],MappingDatabase[#All],4,FALSE)),"",VLOOKUP(ChartofAccounts2[[#This Row],[MapNumber]],MappingDatabase[#All],4,FALSE))</f>
        <v/>
      </c>
    </row>
    <row r="133" spans="2:6" s="23" customFormat="1" ht="13.5" x14ac:dyDescent="0.3">
      <c r="B133" s="101" t="s">
        <v>604</v>
      </c>
      <c r="C133" s="102" t="s">
        <v>740</v>
      </c>
      <c r="D133" s="103"/>
      <c r="E133" s="122" t="str">
        <f>LEFT(ChartofAccounts2[[#This Row],[Map to]],6)</f>
        <v/>
      </c>
      <c r="F133" s="125" t="str">
        <f>IF(ISNA(VLOOKUP(ChartofAccounts2[[#This Row],[MapNumber]],MappingDatabase[#All],4,FALSE)),"",VLOOKUP(ChartofAccounts2[[#This Row],[MapNumber]],MappingDatabase[#All],4,FALSE))</f>
        <v/>
      </c>
    </row>
    <row r="134" spans="2:6" s="23" customFormat="1" ht="13.5" x14ac:dyDescent="0.3">
      <c r="B134" s="101" t="s">
        <v>605</v>
      </c>
      <c r="C134" s="102" t="s">
        <v>741</v>
      </c>
      <c r="D134" s="103"/>
      <c r="E134" s="122" t="str">
        <f>LEFT(ChartofAccounts2[[#This Row],[Map to]],6)</f>
        <v/>
      </c>
      <c r="F134" s="125" t="str">
        <f>IF(ISNA(VLOOKUP(ChartofAccounts2[[#This Row],[MapNumber]],MappingDatabase[#All],4,FALSE)),"",VLOOKUP(ChartofAccounts2[[#This Row],[MapNumber]],MappingDatabase[#All],4,FALSE))</f>
        <v/>
      </c>
    </row>
    <row r="135" spans="2:6" s="23" customFormat="1" ht="13.5" x14ac:dyDescent="0.3">
      <c r="B135" s="101" t="s">
        <v>606</v>
      </c>
      <c r="C135" s="102" t="s">
        <v>742</v>
      </c>
      <c r="D135" s="103"/>
      <c r="E135" s="122" t="str">
        <f>LEFT(ChartofAccounts2[[#This Row],[Map to]],6)</f>
        <v/>
      </c>
      <c r="F135" s="125" t="str">
        <f>IF(ISNA(VLOOKUP(ChartofAccounts2[[#This Row],[MapNumber]],MappingDatabase[#All],4,FALSE)),"",VLOOKUP(ChartofAccounts2[[#This Row],[MapNumber]],MappingDatabase[#All],4,FALSE))</f>
        <v/>
      </c>
    </row>
    <row r="136" spans="2:6" s="23" customFormat="1" ht="13.5" x14ac:dyDescent="0.3">
      <c r="B136" s="101" t="s">
        <v>607</v>
      </c>
      <c r="C136" s="102" t="s">
        <v>743</v>
      </c>
      <c r="D136" s="103"/>
      <c r="E136" s="122" t="str">
        <f>LEFT(ChartofAccounts2[[#This Row],[Map to]],6)</f>
        <v/>
      </c>
      <c r="F136" s="125" t="str">
        <f>IF(ISNA(VLOOKUP(ChartofAccounts2[[#This Row],[MapNumber]],MappingDatabase[#All],4,FALSE)),"",VLOOKUP(ChartofAccounts2[[#This Row],[MapNumber]],MappingDatabase[#All],4,FALSE))</f>
        <v/>
      </c>
    </row>
    <row r="137" spans="2:6" s="23" customFormat="1" ht="13.5" x14ac:dyDescent="0.3">
      <c r="B137" s="101" t="s">
        <v>608</v>
      </c>
      <c r="C137" s="102" t="s">
        <v>744</v>
      </c>
      <c r="D137" s="103"/>
      <c r="E137" s="122" t="str">
        <f>LEFT(ChartofAccounts2[[#This Row],[Map to]],6)</f>
        <v/>
      </c>
      <c r="F137" s="125" t="str">
        <f>IF(ISNA(VLOOKUP(ChartofAccounts2[[#This Row],[MapNumber]],MappingDatabase[#All],4,FALSE)),"",VLOOKUP(ChartofAccounts2[[#This Row],[MapNumber]],MappingDatabase[#All],4,FALSE))</f>
        <v/>
      </c>
    </row>
    <row r="138" spans="2:6" s="23" customFormat="1" ht="13.5" x14ac:dyDescent="0.3">
      <c r="B138" s="101" t="s">
        <v>609</v>
      </c>
      <c r="C138" s="102" t="s">
        <v>745</v>
      </c>
      <c r="D138" s="103"/>
      <c r="E138" s="122" t="str">
        <f>LEFT(ChartofAccounts2[[#This Row],[Map to]],6)</f>
        <v/>
      </c>
      <c r="F138" s="125" t="str">
        <f>IF(ISNA(VLOOKUP(ChartofAccounts2[[#This Row],[MapNumber]],MappingDatabase[#All],4,FALSE)),"",VLOOKUP(ChartofAccounts2[[#This Row],[MapNumber]],MappingDatabase[#All],4,FALSE))</f>
        <v/>
      </c>
    </row>
    <row r="139" spans="2:6" s="23" customFormat="1" ht="13.5" x14ac:dyDescent="0.3">
      <c r="B139" s="101" t="s">
        <v>610</v>
      </c>
      <c r="C139" s="102" t="s">
        <v>746</v>
      </c>
      <c r="D139" s="103"/>
      <c r="E139" s="122" t="str">
        <f>LEFT(ChartofAccounts2[[#This Row],[Map to]],6)</f>
        <v/>
      </c>
      <c r="F139" s="125" t="str">
        <f>IF(ISNA(VLOOKUP(ChartofAccounts2[[#This Row],[MapNumber]],MappingDatabase[#All],4,FALSE)),"",VLOOKUP(ChartofAccounts2[[#This Row],[MapNumber]],MappingDatabase[#All],4,FALSE))</f>
        <v/>
      </c>
    </row>
    <row r="140" spans="2:6" s="23" customFormat="1" ht="13.5" x14ac:dyDescent="0.3">
      <c r="B140" s="101" t="s">
        <v>611</v>
      </c>
      <c r="C140" s="102" t="s">
        <v>747</v>
      </c>
      <c r="D140" s="103"/>
      <c r="E140" s="122" t="str">
        <f>LEFT(ChartofAccounts2[[#This Row],[Map to]],6)</f>
        <v/>
      </c>
      <c r="F140" s="125" t="str">
        <f>IF(ISNA(VLOOKUP(ChartofAccounts2[[#This Row],[MapNumber]],MappingDatabase[#All],4,FALSE)),"",VLOOKUP(ChartofAccounts2[[#This Row],[MapNumber]],MappingDatabase[#All],4,FALSE))</f>
        <v/>
      </c>
    </row>
    <row r="141" spans="2:6" s="23" customFormat="1" ht="13.5" x14ac:dyDescent="0.3">
      <c r="B141" s="101" t="s">
        <v>612</v>
      </c>
      <c r="C141" s="102" t="s">
        <v>748</v>
      </c>
      <c r="D141" s="103"/>
      <c r="E141" s="122" t="str">
        <f>LEFT(ChartofAccounts2[[#This Row],[Map to]],6)</f>
        <v/>
      </c>
      <c r="F141" s="125" t="str">
        <f>IF(ISNA(VLOOKUP(ChartofAccounts2[[#This Row],[MapNumber]],MappingDatabase[#All],4,FALSE)),"",VLOOKUP(ChartofAccounts2[[#This Row],[MapNumber]],MappingDatabase[#All],4,FALSE))</f>
        <v/>
      </c>
    </row>
    <row r="142" spans="2:6" s="23" customFormat="1" ht="13.5" x14ac:dyDescent="0.3">
      <c r="B142" s="101" t="s">
        <v>613</v>
      </c>
      <c r="C142" s="102" t="s">
        <v>749</v>
      </c>
      <c r="D142" s="103"/>
      <c r="E142" s="122" t="str">
        <f>LEFT(ChartofAccounts2[[#This Row],[Map to]],6)</f>
        <v/>
      </c>
      <c r="F142" s="125" t="str">
        <f>IF(ISNA(VLOOKUP(ChartofAccounts2[[#This Row],[MapNumber]],MappingDatabase[#All],4,FALSE)),"",VLOOKUP(ChartofAccounts2[[#This Row],[MapNumber]],MappingDatabase[#All],4,FALSE))</f>
        <v/>
      </c>
    </row>
    <row r="143" spans="2:6" s="23" customFormat="1" ht="13.5" x14ac:dyDescent="0.3">
      <c r="B143" s="101" t="s">
        <v>43</v>
      </c>
      <c r="C143" s="102" t="s">
        <v>207</v>
      </c>
      <c r="D143" s="103"/>
      <c r="E143" s="122" t="str">
        <f>LEFT(ChartofAccounts2[[#This Row],[Map to]],6)</f>
        <v/>
      </c>
      <c r="F143" s="125" t="str">
        <f>IF(ISNA(VLOOKUP(ChartofAccounts2[[#This Row],[MapNumber]],MappingDatabase[#All],4,FALSE)),"",VLOOKUP(ChartofAccounts2[[#This Row],[MapNumber]],MappingDatabase[#All],4,FALSE))</f>
        <v/>
      </c>
    </row>
    <row r="144" spans="2:6" s="23" customFormat="1" ht="13.5" x14ac:dyDescent="0.3">
      <c r="B144" s="101" t="s">
        <v>44</v>
      </c>
      <c r="C144" s="102" t="s">
        <v>208</v>
      </c>
      <c r="D144" s="103"/>
      <c r="E144" s="122" t="str">
        <f>LEFT(ChartofAccounts2[[#This Row],[Map to]],6)</f>
        <v/>
      </c>
      <c r="F144" s="125" t="str">
        <f>IF(ISNA(VLOOKUP(ChartofAccounts2[[#This Row],[MapNumber]],MappingDatabase[#All],4,FALSE)),"",VLOOKUP(ChartofAccounts2[[#This Row],[MapNumber]],MappingDatabase[#All],4,FALSE))</f>
        <v/>
      </c>
    </row>
    <row r="145" spans="2:6" s="23" customFormat="1" ht="13.5" x14ac:dyDescent="0.3">
      <c r="B145" s="101" t="s">
        <v>45</v>
      </c>
      <c r="C145" s="102" t="s">
        <v>209</v>
      </c>
      <c r="D145" s="103"/>
      <c r="E145" s="122" t="str">
        <f>LEFT(ChartofAccounts2[[#This Row],[Map to]],6)</f>
        <v/>
      </c>
      <c r="F145" s="125" t="str">
        <f>IF(ISNA(VLOOKUP(ChartofAccounts2[[#This Row],[MapNumber]],MappingDatabase[#All],4,FALSE)),"",VLOOKUP(ChartofAccounts2[[#This Row],[MapNumber]],MappingDatabase[#All],4,FALSE))</f>
        <v/>
      </c>
    </row>
    <row r="146" spans="2:6" s="23" customFormat="1" ht="13.5" x14ac:dyDescent="0.3">
      <c r="B146" s="101" t="s">
        <v>46</v>
      </c>
      <c r="C146" s="102" t="s">
        <v>210</v>
      </c>
      <c r="D146" s="103"/>
      <c r="E146" s="122" t="str">
        <f>LEFT(ChartofAccounts2[[#This Row],[Map to]],6)</f>
        <v/>
      </c>
      <c r="F146" s="125" t="str">
        <f>IF(ISNA(VLOOKUP(ChartofAccounts2[[#This Row],[MapNumber]],MappingDatabase[#All],4,FALSE)),"",VLOOKUP(ChartofAccounts2[[#This Row],[MapNumber]],MappingDatabase[#All],4,FALSE))</f>
        <v/>
      </c>
    </row>
    <row r="147" spans="2:6" s="23" customFormat="1" ht="13.5" x14ac:dyDescent="0.3">
      <c r="B147" s="101" t="s">
        <v>47</v>
      </c>
      <c r="C147" s="102" t="s">
        <v>211</v>
      </c>
      <c r="D147" s="103"/>
      <c r="E147" s="122" t="str">
        <f>LEFT(ChartofAccounts2[[#This Row],[Map to]],6)</f>
        <v/>
      </c>
      <c r="F147" s="125" t="str">
        <f>IF(ISNA(VLOOKUP(ChartofAccounts2[[#This Row],[MapNumber]],MappingDatabase[#All],4,FALSE)),"",VLOOKUP(ChartofAccounts2[[#This Row],[MapNumber]],MappingDatabase[#All],4,FALSE))</f>
        <v/>
      </c>
    </row>
    <row r="148" spans="2:6" s="23" customFormat="1" ht="13.5" x14ac:dyDescent="0.3">
      <c r="B148" s="101" t="s">
        <v>48</v>
      </c>
      <c r="C148" s="102" t="s">
        <v>212</v>
      </c>
      <c r="D148" s="103"/>
      <c r="E148" s="122" t="str">
        <f>LEFT(ChartofAccounts2[[#This Row],[Map to]],6)</f>
        <v/>
      </c>
      <c r="F148" s="125" t="str">
        <f>IF(ISNA(VLOOKUP(ChartofAccounts2[[#This Row],[MapNumber]],MappingDatabase[#All],4,FALSE)),"",VLOOKUP(ChartofAccounts2[[#This Row],[MapNumber]],MappingDatabase[#All],4,FALSE))</f>
        <v/>
      </c>
    </row>
    <row r="149" spans="2:6" s="23" customFormat="1" ht="13.5" x14ac:dyDescent="0.3">
      <c r="B149" s="101" t="s">
        <v>49</v>
      </c>
      <c r="C149" s="102" t="s">
        <v>213</v>
      </c>
      <c r="D149" s="103"/>
      <c r="E149" s="122" t="str">
        <f>LEFT(ChartofAccounts2[[#This Row],[Map to]],6)</f>
        <v/>
      </c>
      <c r="F149" s="125" t="str">
        <f>IF(ISNA(VLOOKUP(ChartofAccounts2[[#This Row],[MapNumber]],MappingDatabase[#All],4,FALSE)),"",VLOOKUP(ChartofAccounts2[[#This Row],[MapNumber]],MappingDatabase[#All],4,FALSE))</f>
        <v/>
      </c>
    </row>
    <row r="150" spans="2:6" s="23" customFormat="1" ht="13.5" x14ac:dyDescent="0.3">
      <c r="B150" s="101" t="s">
        <v>50</v>
      </c>
      <c r="C150" s="102" t="s">
        <v>214</v>
      </c>
      <c r="D150" s="103"/>
      <c r="E150" s="122" t="str">
        <f>LEFT(ChartofAccounts2[[#This Row],[Map to]],6)</f>
        <v/>
      </c>
      <c r="F150" s="125" t="str">
        <f>IF(ISNA(VLOOKUP(ChartofAccounts2[[#This Row],[MapNumber]],MappingDatabase[#All],4,FALSE)),"",VLOOKUP(ChartofAccounts2[[#This Row],[MapNumber]],MappingDatabase[#All],4,FALSE))</f>
        <v/>
      </c>
    </row>
    <row r="151" spans="2:6" s="23" customFormat="1" ht="13.5" x14ac:dyDescent="0.3">
      <c r="B151" s="101" t="s">
        <v>51</v>
      </c>
      <c r="C151" s="102" t="s">
        <v>215</v>
      </c>
      <c r="D151" s="103"/>
      <c r="E151" s="122" t="str">
        <f>LEFT(ChartofAccounts2[[#This Row],[Map to]],6)</f>
        <v/>
      </c>
      <c r="F151" s="125" t="str">
        <f>IF(ISNA(VLOOKUP(ChartofAccounts2[[#This Row],[MapNumber]],MappingDatabase[#All],4,FALSE)),"",VLOOKUP(ChartofAccounts2[[#This Row],[MapNumber]],MappingDatabase[#All],4,FALSE))</f>
        <v/>
      </c>
    </row>
    <row r="152" spans="2:6" s="23" customFormat="1" ht="13.5" x14ac:dyDescent="0.3">
      <c r="B152" s="101" t="s">
        <v>52</v>
      </c>
      <c r="C152" s="102" t="s">
        <v>216</v>
      </c>
      <c r="D152" s="103"/>
      <c r="E152" s="122" t="str">
        <f>LEFT(ChartofAccounts2[[#This Row],[Map to]],6)</f>
        <v/>
      </c>
      <c r="F152" s="125" t="str">
        <f>IF(ISNA(VLOOKUP(ChartofAccounts2[[#This Row],[MapNumber]],MappingDatabase[#All],4,FALSE)),"",VLOOKUP(ChartofAccounts2[[#This Row],[MapNumber]],MappingDatabase[#All],4,FALSE))</f>
        <v/>
      </c>
    </row>
    <row r="153" spans="2:6" s="23" customFormat="1" ht="13.5" x14ac:dyDescent="0.3">
      <c r="B153" s="101" t="s">
        <v>53</v>
      </c>
      <c r="C153" s="102" t="s">
        <v>217</v>
      </c>
      <c r="D153" s="103"/>
      <c r="E153" s="122" t="str">
        <f>LEFT(ChartofAccounts2[[#This Row],[Map to]],6)</f>
        <v/>
      </c>
      <c r="F153" s="125" t="str">
        <f>IF(ISNA(VLOOKUP(ChartofAccounts2[[#This Row],[MapNumber]],MappingDatabase[#All],4,FALSE)),"",VLOOKUP(ChartofAccounts2[[#This Row],[MapNumber]],MappingDatabase[#All],4,FALSE))</f>
        <v/>
      </c>
    </row>
    <row r="154" spans="2:6" s="23" customFormat="1" ht="13.5" x14ac:dyDescent="0.3">
      <c r="B154" s="101" t="s">
        <v>54</v>
      </c>
      <c r="C154" s="102" t="s">
        <v>218</v>
      </c>
      <c r="D154" s="103"/>
      <c r="E154" s="122" t="str">
        <f>LEFT(ChartofAccounts2[[#This Row],[Map to]],6)</f>
        <v/>
      </c>
      <c r="F154" s="125" t="str">
        <f>IF(ISNA(VLOOKUP(ChartofAccounts2[[#This Row],[MapNumber]],MappingDatabase[#All],4,FALSE)),"",VLOOKUP(ChartofAccounts2[[#This Row],[MapNumber]],MappingDatabase[#All],4,FALSE))</f>
        <v/>
      </c>
    </row>
    <row r="155" spans="2:6" s="23" customFormat="1" ht="13.5" x14ac:dyDescent="0.3">
      <c r="B155" s="101" t="s">
        <v>55</v>
      </c>
      <c r="C155" s="102" t="s">
        <v>219</v>
      </c>
      <c r="D155" s="103"/>
      <c r="E155" s="122" t="str">
        <f>LEFT(ChartofAccounts2[[#This Row],[Map to]],6)</f>
        <v/>
      </c>
      <c r="F155" s="125" t="str">
        <f>IF(ISNA(VLOOKUP(ChartofAccounts2[[#This Row],[MapNumber]],MappingDatabase[#All],4,FALSE)),"",VLOOKUP(ChartofAccounts2[[#This Row],[MapNumber]],MappingDatabase[#All],4,FALSE))</f>
        <v/>
      </c>
    </row>
    <row r="156" spans="2:6" s="23" customFormat="1" ht="13.5" x14ac:dyDescent="0.3">
      <c r="B156" s="101" t="s">
        <v>56</v>
      </c>
      <c r="C156" s="102" t="s">
        <v>220</v>
      </c>
      <c r="D156" s="103"/>
      <c r="E156" s="122" t="str">
        <f>LEFT(ChartofAccounts2[[#This Row],[Map to]],6)</f>
        <v/>
      </c>
      <c r="F156" s="125" t="str">
        <f>IF(ISNA(VLOOKUP(ChartofAccounts2[[#This Row],[MapNumber]],MappingDatabase[#All],4,FALSE)),"",VLOOKUP(ChartofAccounts2[[#This Row],[MapNumber]],MappingDatabase[#All],4,FALSE))</f>
        <v/>
      </c>
    </row>
    <row r="157" spans="2:6" s="23" customFormat="1" ht="13.5" x14ac:dyDescent="0.3">
      <c r="B157" s="101" t="s">
        <v>57</v>
      </c>
      <c r="C157" s="102" t="s">
        <v>221</v>
      </c>
      <c r="D157" s="103"/>
      <c r="E157" s="122" t="str">
        <f>LEFT(ChartofAccounts2[[#This Row],[Map to]],6)</f>
        <v/>
      </c>
      <c r="F157" s="125" t="str">
        <f>IF(ISNA(VLOOKUP(ChartofAccounts2[[#This Row],[MapNumber]],MappingDatabase[#All],4,FALSE)),"",VLOOKUP(ChartofAccounts2[[#This Row],[MapNumber]],MappingDatabase[#All],4,FALSE))</f>
        <v/>
      </c>
    </row>
    <row r="158" spans="2:6" s="23" customFormat="1" ht="13.5" x14ac:dyDescent="0.3">
      <c r="B158" s="101" t="s">
        <v>58</v>
      </c>
      <c r="C158" s="102" t="s">
        <v>222</v>
      </c>
      <c r="D158" s="103"/>
      <c r="E158" s="122" t="str">
        <f>LEFT(ChartofAccounts2[[#This Row],[Map to]],6)</f>
        <v/>
      </c>
      <c r="F158" s="125" t="str">
        <f>IF(ISNA(VLOOKUP(ChartofAccounts2[[#This Row],[MapNumber]],MappingDatabase[#All],4,FALSE)),"",VLOOKUP(ChartofAccounts2[[#This Row],[MapNumber]],MappingDatabase[#All],4,FALSE))</f>
        <v/>
      </c>
    </row>
    <row r="159" spans="2:6" s="23" customFormat="1" ht="13.5" x14ac:dyDescent="0.3">
      <c r="B159" s="101" t="s">
        <v>59</v>
      </c>
      <c r="C159" s="102" t="s">
        <v>223</v>
      </c>
      <c r="D159" s="103"/>
      <c r="E159" s="122" t="str">
        <f>LEFT(ChartofAccounts2[[#This Row],[Map to]],6)</f>
        <v/>
      </c>
      <c r="F159" s="125" t="str">
        <f>IF(ISNA(VLOOKUP(ChartofAccounts2[[#This Row],[MapNumber]],MappingDatabase[#All],4,FALSE)),"",VLOOKUP(ChartofAccounts2[[#This Row],[MapNumber]],MappingDatabase[#All],4,FALSE))</f>
        <v/>
      </c>
    </row>
    <row r="160" spans="2:6" s="23" customFormat="1" ht="13.5" x14ac:dyDescent="0.3">
      <c r="B160" s="101" t="s">
        <v>60</v>
      </c>
      <c r="C160" s="102" t="s">
        <v>224</v>
      </c>
      <c r="D160" s="103"/>
      <c r="E160" s="122" t="str">
        <f>LEFT(ChartofAccounts2[[#This Row],[Map to]],6)</f>
        <v/>
      </c>
      <c r="F160" s="125" t="str">
        <f>IF(ISNA(VLOOKUP(ChartofAccounts2[[#This Row],[MapNumber]],MappingDatabase[#All],4,FALSE)),"",VLOOKUP(ChartofAccounts2[[#This Row],[MapNumber]],MappingDatabase[#All],4,FALSE))</f>
        <v/>
      </c>
    </row>
    <row r="161" spans="2:6" s="23" customFormat="1" ht="13.5" x14ac:dyDescent="0.3">
      <c r="B161" s="101" t="s">
        <v>61</v>
      </c>
      <c r="C161" s="102" t="s">
        <v>225</v>
      </c>
      <c r="D161" s="103"/>
      <c r="E161" s="122" t="str">
        <f>LEFT(ChartofAccounts2[[#This Row],[Map to]],6)</f>
        <v/>
      </c>
      <c r="F161" s="125" t="str">
        <f>IF(ISNA(VLOOKUP(ChartofAccounts2[[#This Row],[MapNumber]],MappingDatabase[#All],4,FALSE)),"",VLOOKUP(ChartofAccounts2[[#This Row],[MapNumber]],MappingDatabase[#All],4,FALSE))</f>
        <v/>
      </c>
    </row>
    <row r="162" spans="2:6" s="23" customFormat="1" ht="13.5" x14ac:dyDescent="0.3">
      <c r="B162" s="101" t="s">
        <v>62</v>
      </c>
      <c r="C162" s="102" t="s">
        <v>226</v>
      </c>
      <c r="D162" s="103"/>
      <c r="E162" s="122" t="str">
        <f>LEFT(ChartofAccounts2[[#This Row],[Map to]],6)</f>
        <v/>
      </c>
      <c r="F162" s="125" t="str">
        <f>IF(ISNA(VLOOKUP(ChartofAccounts2[[#This Row],[MapNumber]],MappingDatabase[#All],4,FALSE)),"",VLOOKUP(ChartofAccounts2[[#This Row],[MapNumber]],MappingDatabase[#All],4,FALSE))</f>
        <v/>
      </c>
    </row>
    <row r="163" spans="2:6" s="23" customFormat="1" ht="13.5" x14ac:dyDescent="0.3">
      <c r="B163" s="101" t="s">
        <v>63</v>
      </c>
      <c r="C163" s="102" t="s">
        <v>227</v>
      </c>
      <c r="D163" s="103"/>
      <c r="E163" s="122" t="str">
        <f>LEFT(ChartofAccounts2[[#This Row],[Map to]],6)</f>
        <v/>
      </c>
      <c r="F163" s="125" t="str">
        <f>IF(ISNA(VLOOKUP(ChartofAccounts2[[#This Row],[MapNumber]],MappingDatabase[#All],4,FALSE)),"",VLOOKUP(ChartofAccounts2[[#This Row],[MapNumber]],MappingDatabase[#All],4,FALSE))</f>
        <v/>
      </c>
    </row>
    <row r="164" spans="2:6" s="23" customFormat="1" ht="13.5" x14ac:dyDescent="0.3">
      <c r="B164" s="101" t="s">
        <v>64</v>
      </c>
      <c r="C164" s="102" t="s">
        <v>228</v>
      </c>
      <c r="D164" s="103"/>
      <c r="E164" s="122" t="str">
        <f>LEFT(ChartofAccounts2[[#This Row],[Map to]],6)</f>
        <v/>
      </c>
      <c r="F164" s="125" t="str">
        <f>IF(ISNA(VLOOKUP(ChartofAccounts2[[#This Row],[MapNumber]],MappingDatabase[#All],4,FALSE)),"",VLOOKUP(ChartofAccounts2[[#This Row],[MapNumber]],MappingDatabase[#All],4,FALSE))</f>
        <v/>
      </c>
    </row>
    <row r="165" spans="2:6" s="23" customFormat="1" ht="13.5" x14ac:dyDescent="0.3">
      <c r="B165" s="101" t="s">
        <v>65</v>
      </c>
      <c r="C165" s="102" t="s">
        <v>229</v>
      </c>
      <c r="D165" s="103"/>
      <c r="E165" s="122" t="str">
        <f>LEFT(ChartofAccounts2[[#This Row],[Map to]],6)</f>
        <v/>
      </c>
      <c r="F165" s="125" t="str">
        <f>IF(ISNA(VLOOKUP(ChartofAccounts2[[#This Row],[MapNumber]],MappingDatabase[#All],4,FALSE)),"",VLOOKUP(ChartofAccounts2[[#This Row],[MapNumber]],MappingDatabase[#All],4,FALSE))</f>
        <v/>
      </c>
    </row>
    <row r="166" spans="2:6" s="23" customFormat="1" ht="13.5" x14ac:dyDescent="0.3">
      <c r="B166" s="101" t="s">
        <v>66</v>
      </c>
      <c r="C166" s="102" t="s">
        <v>230</v>
      </c>
      <c r="D166" s="103"/>
      <c r="E166" s="122" t="str">
        <f>LEFT(ChartofAccounts2[[#This Row],[Map to]],6)</f>
        <v/>
      </c>
      <c r="F166" s="125" t="str">
        <f>IF(ISNA(VLOOKUP(ChartofAccounts2[[#This Row],[MapNumber]],MappingDatabase[#All],4,FALSE)),"",VLOOKUP(ChartofAccounts2[[#This Row],[MapNumber]],MappingDatabase[#All],4,FALSE))</f>
        <v/>
      </c>
    </row>
    <row r="167" spans="2:6" s="23" customFormat="1" ht="13.5" x14ac:dyDescent="0.3">
      <c r="B167" s="101" t="s">
        <v>67</v>
      </c>
      <c r="C167" s="102" t="s">
        <v>231</v>
      </c>
      <c r="D167" s="103"/>
      <c r="E167" s="122" t="str">
        <f>LEFT(ChartofAccounts2[[#This Row],[Map to]],6)</f>
        <v/>
      </c>
      <c r="F167" s="125" t="str">
        <f>IF(ISNA(VLOOKUP(ChartofAccounts2[[#This Row],[MapNumber]],MappingDatabase[#All],4,FALSE)),"",VLOOKUP(ChartofAccounts2[[#This Row],[MapNumber]],MappingDatabase[#All],4,FALSE))</f>
        <v/>
      </c>
    </row>
    <row r="168" spans="2:6" s="23" customFormat="1" ht="13.5" x14ac:dyDescent="0.3">
      <c r="B168" s="101" t="s">
        <v>68</v>
      </c>
      <c r="C168" s="102" t="s">
        <v>232</v>
      </c>
      <c r="D168" s="103"/>
      <c r="E168" s="122" t="str">
        <f>LEFT(ChartofAccounts2[[#This Row],[Map to]],6)</f>
        <v/>
      </c>
      <c r="F168" s="125" t="str">
        <f>IF(ISNA(VLOOKUP(ChartofAccounts2[[#This Row],[MapNumber]],MappingDatabase[#All],4,FALSE)),"",VLOOKUP(ChartofAccounts2[[#This Row],[MapNumber]],MappingDatabase[#All],4,FALSE))</f>
        <v/>
      </c>
    </row>
    <row r="169" spans="2:6" s="23" customFormat="1" ht="13.5" x14ac:dyDescent="0.3">
      <c r="B169" s="101" t="s">
        <v>69</v>
      </c>
      <c r="C169" s="102" t="s">
        <v>233</v>
      </c>
      <c r="D169" s="103"/>
      <c r="E169" s="122" t="str">
        <f>LEFT(ChartofAccounts2[[#This Row],[Map to]],6)</f>
        <v/>
      </c>
      <c r="F169" s="125" t="str">
        <f>IF(ISNA(VLOOKUP(ChartofAccounts2[[#This Row],[MapNumber]],MappingDatabase[#All],4,FALSE)),"",VLOOKUP(ChartofAccounts2[[#This Row],[MapNumber]],MappingDatabase[#All],4,FALSE))</f>
        <v/>
      </c>
    </row>
    <row r="170" spans="2:6" s="23" customFormat="1" ht="13.5" x14ac:dyDescent="0.3">
      <c r="B170" s="101" t="s">
        <v>70</v>
      </c>
      <c r="C170" s="102" t="s">
        <v>234</v>
      </c>
      <c r="D170" s="103"/>
      <c r="E170" s="122" t="str">
        <f>LEFT(ChartofAccounts2[[#This Row],[Map to]],6)</f>
        <v/>
      </c>
      <c r="F170" s="125" t="str">
        <f>IF(ISNA(VLOOKUP(ChartofAccounts2[[#This Row],[MapNumber]],MappingDatabase[#All],4,FALSE)),"",VLOOKUP(ChartofAccounts2[[#This Row],[MapNumber]],MappingDatabase[#All],4,FALSE))</f>
        <v/>
      </c>
    </row>
    <row r="171" spans="2:6" s="23" customFormat="1" ht="13.5" x14ac:dyDescent="0.3">
      <c r="B171" s="101" t="s">
        <v>71</v>
      </c>
      <c r="C171" s="102" t="s">
        <v>235</v>
      </c>
      <c r="D171" s="103"/>
      <c r="E171" s="122" t="str">
        <f>LEFT(ChartofAccounts2[[#This Row],[Map to]],6)</f>
        <v/>
      </c>
      <c r="F171" s="125" t="str">
        <f>IF(ISNA(VLOOKUP(ChartofAccounts2[[#This Row],[MapNumber]],MappingDatabase[#All],4,FALSE)),"",VLOOKUP(ChartofAccounts2[[#This Row],[MapNumber]],MappingDatabase[#All],4,FALSE))</f>
        <v/>
      </c>
    </row>
    <row r="172" spans="2:6" s="23" customFormat="1" ht="13.5" x14ac:dyDescent="0.3">
      <c r="B172" s="101" t="s">
        <v>72</v>
      </c>
      <c r="C172" s="102" t="s">
        <v>236</v>
      </c>
      <c r="D172" s="103"/>
      <c r="E172" s="122" t="str">
        <f>LEFT(ChartofAccounts2[[#This Row],[Map to]],6)</f>
        <v/>
      </c>
      <c r="F172" s="125" t="str">
        <f>IF(ISNA(VLOOKUP(ChartofAccounts2[[#This Row],[MapNumber]],MappingDatabase[#All],4,FALSE)),"",VLOOKUP(ChartofAccounts2[[#This Row],[MapNumber]],MappingDatabase[#All],4,FALSE))</f>
        <v/>
      </c>
    </row>
    <row r="173" spans="2:6" s="23" customFormat="1" ht="13.5" x14ac:dyDescent="0.3">
      <c r="B173" s="101" t="s">
        <v>73</v>
      </c>
      <c r="C173" s="102" t="s">
        <v>237</v>
      </c>
      <c r="D173" s="103"/>
      <c r="E173" s="122" t="str">
        <f>LEFT(ChartofAccounts2[[#This Row],[Map to]],6)</f>
        <v/>
      </c>
      <c r="F173" s="125" t="str">
        <f>IF(ISNA(VLOOKUP(ChartofAccounts2[[#This Row],[MapNumber]],MappingDatabase[#All],4,FALSE)),"",VLOOKUP(ChartofAccounts2[[#This Row],[MapNumber]],MappingDatabase[#All],4,FALSE))</f>
        <v/>
      </c>
    </row>
    <row r="174" spans="2:6" s="23" customFormat="1" ht="13.5" x14ac:dyDescent="0.3">
      <c r="B174" s="101" t="s">
        <v>74</v>
      </c>
      <c r="C174" s="102" t="s">
        <v>238</v>
      </c>
      <c r="D174" s="103"/>
      <c r="E174" s="122" t="str">
        <f>LEFT(ChartofAccounts2[[#This Row],[Map to]],6)</f>
        <v/>
      </c>
      <c r="F174" s="125" t="str">
        <f>IF(ISNA(VLOOKUP(ChartofAccounts2[[#This Row],[MapNumber]],MappingDatabase[#All],4,FALSE)),"",VLOOKUP(ChartofAccounts2[[#This Row],[MapNumber]],MappingDatabase[#All],4,FALSE))</f>
        <v/>
      </c>
    </row>
    <row r="175" spans="2:6" s="23" customFormat="1" ht="13.5" x14ac:dyDescent="0.3">
      <c r="B175" s="101" t="s">
        <v>75</v>
      </c>
      <c r="C175" s="102" t="s">
        <v>239</v>
      </c>
      <c r="D175" s="103"/>
      <c r="E175" s="122" t="str">
        <f>LEFT(ChartofAccounts2[[#This Row],[Map to]],6)</f>
        <v/>
      </c>
      <c r="F175" s="125" t="str">
        <f>IF(ISNA(VLOOKUP(ChartofAccounts2[[#This Row],[MapNumber]],MappingDatabase[#All],4,FALSE)),"",VLOOKUP(ChartofAccounts2[[#This Row],[MapNumber]],MappingDatabase[#All],4,FALSE))</f>
        <v/>
      </c>
    </row>
    <row r="176" spans="2:6" s="23" customFormat="1" ht="13.5" x14ac:dyDescent="0.3">
      <c r="B176" s="101" t="s">
        <v>76</v>
      </c>
      <c r="C176" s="102" t="s">
        <v>240</v>
      </c>
      <c r="D176" s="103"/>
      <c r="E176" s="122" t="str">
        <f>LEFT(ChartofAccounts2[[#This Row],[Map to]],6)</f>
        <v/>
      </c>
      <c r="F176" s="125" t="str">
        <f>IF(ISNA(VLOOKUP(ChartofAccounts2[[#This Row],[MapNumber]],MappingDatabase[#All],4,FALSE)),"",VLOOKUP(ChartofAccounts2[[#This Row],[MapNumber]],MappingDatabase[#All],4,FALSE))</f>
        <v/>
      </c>
    </row>
    <row r="177" spans="2:6" s="23" customFormat="1" ht="13.5" x14ac:dyDescent="0.3">
      <c r="B177" s="101" t="s">
        <v>77</v>
      </c>
      <c r="C177" s="102" t="s">
        <v>241</v>
      </c>
      <c r="D177" s="103"/>
      <c r="E177" s="122" t="str">
        <f>LEFT(ChartofAccounts2[[#This Row],[Map to]],6)</f>
        <v/>
      </c>
      <c r="F177" s="125" t="str">
        <f>IF(ISNA(VLOOKUP(ChartofAccounts2[[#This Row],[MapNumber]],MappingDatabase[#All],4,FALSE)),"",VLOOKUP(ChartofAccounts2[[#This Row],[MapNumber]],MappingDatabase[#All],4,FALSE))</f>
        <v/>
      </c>
    </row>
    <row r="178" spans="2:6" s="23" customFormat="1" ht="13.5" x14ac:dyDescent="0.3">
      <c r="B178" s="101" t="s">
        <v>78</v>
      </c>
      <c r="C178" s="102" t="s">
        <v>242</v>
      </c>
      <c r="D178" s="103"/>
      <c r="E178" s="122" t="str">
        <f>LEFT(ChartofAccounts2[[#This Row],[Map to]],6)</f>
        <v/>
      </c>
      <c r="F178" s="125" t="str">
        <f>IF(ISNA(VLOOKUP(ChartofAccounts2[[#This Row],[MapNumber]],MappingDatabase[#All],4,FALSE)),"",VLOOKUP(ChartofAccounts2[[#This Row],[MapNumber]],MappingDatabase[#All],4,FALSE))</f>
        <v/>
      </c>
    </row>
    <row r="179" spans="2:6" s="23" customFormat="1" ht="13.5" x14ac:dyDescent="0.3">
      <c r="B179" s="101" t="s">
        <v>79</v>
      </c>
      <c r="C179" s="102" t="s">
        <v>243</v>
      </c>
      <c r="D179" s="103"/>
      <c r="E179" s="122" t="str">
        <f>LEFT(ChartofAccounts2[[#This Row],[Map to]],6)</f>
        <v/>
      </c>
      <c r="F179" s="125" t="str">
        <f>IF(ISNA(VLOOKUP(ChartofAccounts2[[#This Row],[MapNumber]],MappingDatabase[#All],4,FALSE)),"",VLOOKUP(ChartofAccounts2[[#This Row],[MapNumber]],MappingDatabase[#All],4,FALSE))</f>
        <v/>
      </c>
    </row>
    <row r="180" spans="2:6" s="23" customFormat="1" ht="13.5" x14ac:dyDescent="0.3">
      <c r="B180" s="101" t="s">
        <v>80</v>
      </c>
      <c r="C180" s="102" t="s">
        <v>244</v>
      </c>
      <c r="D180" s="103"/>
      <c r="E180" s="122" t="str">
        <f>LEFT(ChartofAccounts2[[#This Row],[Map to]],6)</f>
        <v/>
      </c>
      <c r="F180" s="125" t="str">
        <f>IF(ISNA(VLOOKUP(ChartofAccounts2[[#This Row],[MapNumber]],MappingDatabase[#All],4,FALSE)),"",VLOOKUP(ChartofAccounts2[[#This Row],[MapNumber]],MappingDatabase[#All],4,FALSE))</f>
        <v/>
      </c>
    </row>
    <row r="181" spans="2:6" s="23" customFormat="1" ht="13.5" x14ac:dyDescent="0.3">
      <c r="B181" s="101" t="s">
        <v>81</v>
      </c>
      <c r="C181" s="102" t="s">
        <v>245</v>
      </c>
      <c r="D181" s="103"/>
      <c r="E181" s="122" t="str">
        <f>LEFT(ChartofAccounts2[[#This Row],[Map to]],6)</f>
        <v/>
      </c>
      <c r="F181" s="125" t="str">
        <f>IF(ISNA(VLOOKUP(ChartofAccounts2[[#This Row],[MapNumber]],MappingDatabase[#All],4,FALSE)),"",VLOOKUP(ChartofAccounts2[[#This Row],[MapNumber]],MappingDatabase[#All],4,FALSE))</f>
        <v/>
      </c>
    </row>
    <row r="182" spans="2:6" s="23" customFormat="1" ht="13.5" x14ac:dyDescent="0.3">
      <c r="B182" s="101" t="s">
        <v>82</v>
      </c>
      <c r="C182" s="102" t="s">
        <v>246</v>
      </c>
      <c r="D182" s="103"/>
      <c r="E182" s="122" t="str">
        <f>LEFT(ChartofAccounts2[[#This Row],[Map to]],6)</f>
        <v/>
      </c>
      <c r="F182" s="125" t="str">
        <f>IF(ISNA(VLOOKUP(ChartofAccounts2[[#This Row],[MapNumber]],MappingDatabase[#All],4,FALSE)),"",VLOOKUP(ChartofAccounts2[[#This Row],[MapNumber]],MappingDatabase[#All],4,FALSE))</f>
        <v/>
      </c>
    </row>
    <row r="183" spans="2:6" s="23" customFormat="1" ht="13.5" x14ac:dyDescent="0.3">
      <c r="B183" s="101" t="s">
        <v>83</v>
      </c>
      <c r="C183" s="102" t="s">
        <v>247</v>
      </c>
      <c r="D183" s="103"/>
      <c r="E183" s="122" t="str">
        <f>LEFT(ChartofAccounts2[[#This Row],[Map to]],6)</f>
        <v/>
      </c>
      <c r="F183" s="125" t="str">
        <f>IF(ISNA(VLOOKUP(ChartofAccounts2[[#This Row],[MapNumber]],MappingDatabase[#All],4,FALSE)),"",VLOOKUP(ChartofAccounts2[[#This Row],[MapNumber]],MappingDatabase[#All],4,FALSE))</f>
        <v/>
      </c>
    </row>
    <row r="184" spans="2:6" s="23" customFormat="1" ht="13.5" x14ac:dyDescent="0.3">
      <c r="B184" s="101" t="s">
        <v>84</v>
      </c>
      <c r="C184" s="102" t="s">
        <v>248</v>
      </c>
      <c r="D184" s="103"/>
      <c r="E184" s="122" t="str">
        <f>LEFT(ChartofAccounts2[[#This Row],[Map to]],6)</f>
        <v/>
      </c>
      <c r="F184" s="125" t="str">
        <f>IF(ISNA(VLOOKUP(ChartofAccounts2[[#This Row],[MapNumber]],MappingDatabase[#All],4,FALSE)),"",VLOOKUP(ChartofAccounts2[[#This Row],[MapNumber]],MappingDatabase[#All],4,FALSE))</f>
        <v/>
      </c>
    </row>
    <row r="185" spans="2:6" s="23" customFormat="1" ht="13.5" x14ac:dyDescent="0.3">
      <c r="B185" s="101" t="s">
        <v>85</v>
      </c>
      <c r="C185" s="102" t="s">
        <v>249</v>
      </c>
      <c r="D185" s="103"/>
      <c r="E185" s="122" t="str">
        <f>LEFT(ChartofAccounts2[[#This Row],[Map to]],6)</f>
        <v/>
      </c>
      <c r="F185" s="125" t="str">
        <f>IF(ISNA(VLOOKUP(ChartofAccounts2[[#This Row],[MapNumber]],MappingDatabase[#All],4,FALSE)),"",VLOOKUP(ChartofAccounts2[[#This Row],[MapNumber]],MappingDatabase[#All],4,FALSE))</f>
        <v/>
      </c>
    </row>
    <row r="186" spans="2:6" s="23" customFormat="1" ht="13.5" x14ac:dyDescent="0.3">
      <c r="B186" s="101" t="s">
        <v>86</v>
      </c>
      <c r="C186" s="102" t="s">
        <v>250</v>
      </c>
      <c r="D186" s="103"/>
      <c r="E186" s="122" t="str">
        <f>LEFT(ChartofAccounts2[[#This Row],[Map to]],6)</f>
        <v/>
      </c>
      <c r="F186" s="125" t="str">
        <f>IF(ISNA(VLOOKUP(ChartofAccounts2[[#This Row],[MapNumber]],MappingDatabase[#All],4,FALSE)),"",VLOOKUP(ChartofAccounts2[[#This Row],[MapNumber]],MappingDatabase[#All],4,FALSE))</f>
        <v/>
      </c>
    </row>
    <row r="187" spans="2:6" s="23" customFormat="1" ht="13.5" x14ac:dyDescent="0.3">
      <c r="B187" s="101" t="s">
        <v>87</v>
      </c>
      <c r="C187" s="102" t="s">
        <v>251</v>
      </c>
      <c r="D187" s="103"/>
      <c r="E187" s="122" t="str">
        <f>LEFT(ChartofAccounts2[[#This Row],[Map to]],6)</f>
        <v/>
      </c>
      <c r="F187" s="125" t="str">
        <f>IF(ISNA(VLOOKUP(ChartofAccounts2[[#This Row],[MapNumber]],MappingDatabase[#All],4,FALSE)),"",VLOOKUP(ChartofAccounts2[[#This Row],[MapNumber]],MappingDatabase[#All],4,FALSE))</f>
        <v/>
      </c>
    </row>
    <row r="188" spans="2:6" s="23" customFormat="1" ht="13.5" x14ac:dyDescent="0.3">
      <c r="B188" s="101" t="s">
        <v>88</v>
      </c>
      <c r="C188" s="102" t="s">
        <v>252</v>
      </c>
      <c r="D188" s="103"/>
      <c r="E188" s="122" t="str">
        <f>LEFT(ChartofAccounts2[[#This Row],[Map to]],6)</f>
        <v/>
      </c>
      <c r="F188" s="125" t="str">
        <f>IF(ISNA(VLOOKUP(ChartofAccounts2[[#This Row],[MapNumber]],MappingDatabase[#All],4,FALSE)),"",VLOOKUP(ChartofAccounts2[[#This Row],[MapNumber]],MappingDatabase[#All],4,FALSE))</f>
        <v/>
      </c>
    </row>
    <row r="189" spans="2:6" s="23" customFormat="1" ht="13.5" x14ac:dyDescent="0.3">
      <c r="B189" s="101" t="s">
        <v>89</v>
      </c>
      <c r="C189" s="102" t="s">
        <v>253</v>
      </c>
      <c r="D189" s="103"/>
      <c r="E189" s="122" t="str">
        <f>LEFT(ChartofAccounts2[[#This Row],[Map to]],6)</f>
        <v/>
      </c>
      <c r="F189" s="125" t="str">
        <f>IF(ISNA(VLOOKUP(ChartofAccounts2[[#This Row],[MapNumber]],MappingDatabase[#All],4,FALSE)),"",VLOOKUP(ChartofAccounts2[[#This Row],[MapNumber]],MappingDatabase[#All],4,FALSE))</f>
        <v/>
      </c>
    </row>
    <row r="190" spans="2:6" s="23" customFormat="1" ht="13.5" x14ac:dyDescent="0.3">
      <c r="B190" s="101" t="s">
        <v>90</v>
      </c>
      <c r="C190" s="102" t="s">
        <v>254</v>
      </c>
      <c r="D190" s="103"/>
      <c r="E190" s="122" t="str">
        <f>LEFT(ChartofAccounts2[[#This Row],[Map to]],6)</f>
        <v/>
      </c>
      <c r="F190" s="125" t="str">
        <f>IF(ISNA(VLOOKUP(ChartofAccounts2[[#This Row],[MapNumber]],MappingDatabase[#All],4,FALSE)),"",VLOOKUP(ChartofAccounts2[[#This Row],[MapNumber]],MappingDatabase[#All],4,FALSE))</f>
        <v/>
      </c>
    </row>
    <row r="191" spans="2:6" s="23" customFormat="1" ht="13.5" x14ac:dyDescent="0.3">
      <c r="B191" s="101" t="s">
        <v>91</v>
      </c>
      <c r="C191" s="102" t="s">
        <v>255</v>
      </c>
      <c r="D191" s="103"/>
      <c r="E191" s="122" t="str">
        <f>LEFT(ChartofAccounts2[[#This Row],[Map to]],6)</f>
        <v/>
      </c>
      <c r="F191" s="125" t="str">
        <f>IF(ISNA(VLOOKUP(ChartofAccounts2[[#This Row],[MapNumber]],MappingDatabase[#All],4,FALSE)),"",VLOOKUP(ChartofAccounts2[[#This Row],[MapNumber]],MappingDatabase[#All],4,FALSE))</f>
        <v/>
      </c>
    </row>
    <row r="192" spans="2:6" s="23" customFormat="1" ht="13.5" x14ac:dyDescent="0.3">
      <c r="B192" s="101" t="s">
        <v>92</v>
      </c>
      <c r="C192" s="102" t="s">
        <v>256</v>
      </c>
      <c r="D192" s="103"/>
      <c r="E192" s="122" t="str">
        <f>LEFT(ChartofAccounts2[[#This Row],[Map to]],6)</f>
        <v/>
      </c>
      <c r="F192" s="125" t="str">
        <f>IF(ISNA(VLOOKUP(ChartofAccounts2[[#This Row],[MapNumber]],MappingDatabase[#All],4,FALSE)),"",VLOOKUP(ChartofAccounts2[[#This Row],[MapNumber]],MappingDatabase[#All],4,FALSE))</f>
        <v/>
      </c>
    </row>
    <row r="193" spans="2:6" s="23" customFormat="1" ht="13.5" x14ac:dyDescent="0.3">
      <c r="B193" s="101" t="s">
        <v>93</v>
      </c>
      <c r="C193" s="102" t="s">
        <v>257</v>
      </c>
      <c r="D193" s="103"/>
      <c r="E193" s="122" t="str">
        <f>LEFT(ChartofAccounts2[[#This Row],[Map to]],6)</f>
        <v/>
      </c>
      <c r="F193" s="125" t="str">
        <f>IF(ISNA(VLOOKUP(ChartofAccounts2[[#This Row],[MapNumber]],MappingDatabase[#All],4,FALSE)),"",VLOOKUP(ChartofAccounts2[[#This Row],[MapNumber]],MappingDatabase[#All],4,FALSE))</f>
        <v/>
      </c>
    </row>
    <row r="194" spans="2:6" s="23" customFormat="1" ht="13.5" x14ac:dyDescent="0.3">
      <c r="B194" s="101" t="s">
        <v>94</v>
      </c>
      <c r="C194" s="102" t="s">
        <v>258</v>
      </c>
      <c r="D194" s="103"/>
      <c r="E194" s="122" t="str">
        <f>LEFT(ChartofAccounts2[[#This Row],[Map to]],6)</f>
        <v/>
      </c>
      <c r="F194" s="125" t="str">
        <f>IF(ISNA(VLOOKUP(ChartofAccounts2[[#This Row],[MapNumber]],MappingDatabase[#All],4,FALSE)),"",VLOOKUP(ChartofAccounts2[[#This Row],[MapNumber]],MappingDatabase[#All],4,FALSE))</f>
        <v/>
      </c>
    </row>
    <row r="195" spans="2:6" s="23" customFormat="1" ht="13.5" x14ac:dyDescent="0.3">
      <c r="B195" s="101" t="s">
        <v>95</v>
      </c>
      <c r="C195" s="102" t="s">
        <v>259</v>
      </c>
      <c r="D195" s="103"/>
      <c r="E195" s="122" t="str">
        <f>LEFT(ChartofAccounts2[[#This Row],[Map to]],6)</f>
        <v/>
      </c>
      <c r="F195" s="125" t="str">
        <f>IF(ISNA(VLOOKUP(ChartofAccounts2[[#This Row],[MapNumber]],MappingDatabase[#All],4,FALSE)),"",VLOOKUP(ChartofAccounts2[[#This Row],[MapNumber]],MappingDatabase[#All],4,FALSE))</f>
        <v/>
      </c>
    </row>
    <row r="196" spans="2:6" s="23" customFormat="1" ht="13.5" x14ac:dyDescent="0.3">
      <c r="B196" s="101" t="s">
        <v>96</v>
      </c>
      <c r="C196" s="102" t="s">
        <v>260</v>
      </c>
      <c r="D196" s="103"/>
      <c r="E196" s="122" t="str">
        <f>LEFT(ChartofAccounts2[[#This Row],[Map to]],6)</f>
        <v/>
      </c>
      <c r="F196" s="125" t="str">
        <f>IF(ISNA(VLOOKUP(ChartofAccounts2[[#This Row],[MapNumber]],MappingDatabase[#All],4,FALSE)),"",VLOOKUP(ChartofAccounts2[[#This Row],[MapNumber]],MappingDatabase[#All],4,FALSE))</f>
        <v/>
      </c>
    </row>
    <row r="197" spans="2:6" s="23" customFormat="1" ht="13.5" x14ac:dyDescent="0.3">
      <c r="B197" s="101" t="s">
        <v>97</v>
      </c>
      <c r="C197" s="102" t="s">
        <v>261</v>
      </c>
      <c r="D197" s="103"/>
      <c r="E197" s="122" t="str">
        <f>LEFT(ChartofAccounts2[[#This Row],[Map to]],6)</f>
        <v/>
      </c>
      <c r="F197" s="125" t="str">
        <f>IF(ISNA(VLOOKUP(ChartofAccounts2[[#This Row],[MapNumber]],MappingDatabase[#All],4,FALSE)),"",VLOOKUP(ChartofAccounts2[[#This Row],[MapNumber]],MappingDatabase[#All],4,FALSE))</f>
        <v/>
      </c>
    </row>
    <row r="198" spans="2:6" s="23" customFormat="1" ht="13.5" x14ac:dyDescent="0.3">
      <c r="B198" s="101" t="s">
        <v>98</v>
      </c>
      <c r="C198" s="102" t="s">
        <v>262</v>
      </c>
      <c r="D198" s="103"/>
      <c r="E198" s="122" t="str">
        <f>LEFT(ChartofAccounts2[[#This Row],[Map to]],6)</f>
        <v/>
      </c>
      <c r="F198" s="125" t="str">
        <f>IF(ISNA(VLOOKUP(ChartofAccounts2[[#This Row],[MapNumber]],MappingDatabase[#All],4,FALSE)),"",VLOOKUP(ChartofAccounts2[[#This Row],[MapNumber]],MappingDatabase[#All],4,FALSE))</f>
        <v/>
      </c>
    </row>
    <row r="199" spans="2:6" s="23" customFormat="1" ht="13.5" x14ac:dyDescent="0.3">
      <c r="B199" s="101" t="s">
        <v>99</v>
      </c>
      <c r="C199" s="102" t="s">
        <v>263</v>
      </c>
      <c r="D199" s="103"/>
      <c r="E199" s="122" t="str">
        <f>LEFT(ChartofAccounts2[[#This Row],[Map to]],6)</f>
        <v/>
      </c>
      <c r="F199" s="125" t="str">
        <f>IF(ISNA(VLOOKUP(ChartofAccounts2[[#This Row],[MapNumber]],MappingDatabase[#All],4,FALSE)),"",VLOOKUP(ChartofAccounts2[[#This Row],[MapNumber]],MappingDatabase[#All],4,FALSE))</f>
        <v/>
      </c>
    </row>
    <row r="200" spans="2:6" s="23" customFormat="1" ht="13.5" x14ac:dyDescent="0.3">
      <c r="B200" s="101" t="s">
        <v>100</v>
      </c>
      <c r="C200" s="102" t="s">
        <v>264</v>
      </c>
      <c r="D200" s="103"/>
      <c r="E200" s="122" t="str">
        <f>LEFT(ChartofAccounts2[[#This Row],[Map to]],6)</f>
        <v/>
      </c>
      <c r="F200" s="125" t="str">
        <f>IF(ISNA(VLOOKUP(ChartofAccounts2[[#This Row],[MapNumber]],MappingDatabase[#All],4,FALSE)),"",VLOOKUP(ChartofAccounts2[[#This Row],[MapNumber]],MappingDatabase[#All],4,FALSE))</f>
        <v/>
      </c>
    </row>
    <row r="201" spans="2:6" s="23" customFormat="1" ht="13.5" x14ac:dyDescent="0.3">
      <c r="B201" s="101" t="s">
        <v>101</v>
      </c>
      <c r="C201" s="102" t="s">
        <v>265</v>
      </c>
      <c r="D201" s="103"/>
      <c r="E201" s="122" t="str">
        <f>LEFT(ChartofAccounts2[[#This Row],[Map to]],6)</f>
        <v/>
      </c>
      <c r="F201" s="125" t="str">
        <f>IF(ISNA(VLOOKUP(ChartofAccounts2[[#This Row],[MapNumber]],MappingDatabase[#All],4,FALSE)),"",VLOOKUP(ChartofAccounts2[[#This Row],[MapNumber]],MappingDatabase[#All],4,FALSE))</f>
        <v/>
      </c>
    </row>
    <row r="202" spans="2:6" s="23" customFormat="1" ht="13.5" x14ac:dyDescent="0.3">
      <c r="B202" s="101" t="s">
        <v>102</v>
      </c>
      <c r="C202" s="102" t="s">
        <v>266</v>
      </c>
      <c r="D202" s="103"/>
      <c r="E202" s="122" t="str">
        <f>LEFT(ChartofAccounts2[[#This Row],[Map to]],6)</f>
        <v/>
      </c>
      <c r="F202" s="125" t="str">
        <f>IF(ISNA(VLOOKUP(ChartofAccounts2[[#This Row],[MapNumber]],MappingDatabase[#All],4,FALSE)),"",VLOOKUP(ChartofAccounts2[[#This Row],[MapNumber]],MappingDatabase[#All],4,FALSE))</f>
        <v/>
      </c>
    </row>
    <row r="203" spans="2:6" s="23" customFormat="1" ht="13.5" x14ac:dyDescent="0.3">
      <c r="B203" s="101" t="s">
        <v>103</v>
      </c>
      <c r="C203" s="102" t="s">
        <v>267</v>
      </c>
      <c r="D203" s="103"/>
      <c r="E203" s="122" t="str">
        <f>LEFT(ChartofAccounts2[[#This Row],[Map to]],6)</f>
        <v/>
      </c>
      <c r="F203" s="125" t="str">
        <f>IF(ISNA(VLOOKUP(ChartofAccounts2[[#This Row],[MapNumber]],MappingDatabase[#All],4,FALSE)),"",VLOOKUP(ChartofAccounts2[[#This Row],[MapNumber]],MappingDatabase[#All],4,FALSE))</f>
        <v/>
      </c>
    </row>
    <row r="204" spans="2:6" s="23" customFormat="1" ht="13.5" x14ac:dyDescent="0.3">
      <c r="B204" s="101" t="s">
        <v>104</v>
      </c>
      <c r="C204" s="102" t="s">
        <v>268</v>
      </c>
      <c r="D204" s="103"/>
      <c r="E204" s="122" t="str">
        <f>LEFT(ChartofAccounts2[[#This Row],[Map to]],6)</f>
        <v/>
      </c>
      <c r="F204" s="125" t="str">
        <f>IF(ISNA(VLOOKUP(ChartofAccounts2[[#This Row],[MapNumber]],MappingDatabase[#All],4,FALSE)),"",VLOOKUP(ChartofAccounts2[[#This Row],[MapNumber]],MappingDatabase[#All],4,FALSE))</f>
        <v/>
      </c>
    </row>
    <row r="205" spans="2:6" s="23" customFormat="1" ht="13.5" x14ac:dyDescent="0.3">
      <c r="B205" s="101" t="s">
        <v>105</v>
      </c>
      <c r="C205" s="102" t="s">
        <v>269</v>
      </c>
      <c r="D205" s="103"/>
      <c r="E205" s="122" t="str">
        <f>LEFT(ChartofAccounts2[[#This Row],[Map to]],6)</f>
        <v/>
      </c>
      <c r="F205" s="125" t="str">
        <f>IF(ISNA(VLOOKUP(ChartofAccounts2[[#This Row],[MapNumber]],MappingDatabase[#All],4,FALSE)),"",VLOOKUP(ChartofAccounts2[[#This Row],[MapNumber]],MappingDatabase[#All],4,FALSE))</f>
        <v/>
      </c>
    </row>
    <row r="206" spans="2:6" s="23" customFormat="1" ht="13.5" x14ac:dyDescent="0.3">
      <c r="B206" s="101" t="s">
        <v>106</v>
      </c>
      <c r="C206" s="102" t="s">
        <v>270</v>
      </c>
      <c r="D206" s="103"/>
      <c r="E206" s="122" t="str">
        <f>LEFT(ChartofAccounts2[[#This Row],[Map to]],6)</f>
        <v/>
      </c>
      <c r="F206" s="125" t="str">
        <f>IF(ISNA(VLOOKUP(ChartofAccounts2[[#This Row],[MapNumber]],MappingDatabase[#All],4,FALSE)),"",VLOOKUP(ChartofAccounts2[[#This Row],[MapNumber]],MappingDatabase[#All],4,FALSE))</f>
        <v/>
      </c>
    </row>
    <row r="207" spans="2:6" s="23" customFormat="1" ht="13.5" x14ac:dyDescent="0.3">
      <c r="B207" s="101" t="s">
        <v>107</v>
      </c>
      <c r="C207" s="102" t="s">
        <v>271</v>
      </c>
      <c r="D207" s="103"/>
      <c r="E207" s="122" t="str">
        <f>LEFT(ChartofAccounts2[[#This Row],[Map to]],6)</f>
        <v/>
      </c>
      <c r="F207" s="125" t="str">
        <f>IF(ISNA(VLOOKUP(ChartofAccounts2[[#This Row],[MapNumber]],MappingDatabase[#All],4,FALSE)),"",VLOOKUP(ChartofAccounts2[[#This Row],[MapNumber]],MappingDatabase[#All],4,FALSE))</f>
        <v/>
      </c>
    </row>
    <row r="208" spans="2:6" s="23" customFormat="1" ht="13.5" x14ac:dyDescent="0.3">
      <c r="B208" s="101" t="s">
        <v>108</v>
      </c>
      <c r="C208" s="102" t="s">
        <v>272</v>
      </c>
      <c r="D208" s="103"/>
      <c r="E208" s="122" t="str">
        <f>LEFT(ChartofAccounts2[[#This Row],[Map to]],6)</f>
        <v/>
      </c>
      <c r="F208" s="125" t="str">
        <f>IF(ISNA(VLOOKUP(ChartofAccounts2[[#This Row],[MapNumber]],MappingDatabase[#All],4,FALSE)),"",VLOOKUP(ChartofAccounts2[[#This Row],[MapNumber]],MappingDatabase[#All],4,FALSE))</f>
        <v/>
      </c>
    </row>
    <row r="209" spans="2:6" s="23" customFormat="1" ht="13.5" x14ac:dyDescent="0.3">
      <c r="B209" s="101" t="s">
        <v>109</v>
      </c>
      <c r="C209" s="102" t="s">
        <v>273</v>
      </c>
      <c r="D209" s="103"/>
      <c r="E209" s="122" t="str">
        <f>LEFT(ChartofAccounts2[[#This Row],[Map to]],6)</f>
        <v/>
      </c>
      <c r="F209" s="125" t="str">
        <f>IF(ISNA(VLOOKUP(ChartofAccounts2[[#This Row],[MapNumber]],MappingDatabase[#All],4,FALSE)),"",VLOOKUP(ChartofAccounts2[[#This Row],[MapNumber]],MappingDatabase[#All],4,FALSE))</f>
        <v/>
      </c>
    </row>
    <row r="210" spans="2:6" s="23" customFormat="1" ht="13.5" x14ac:dyDescent="0.3">
      <c r="B210" s="101" t="s">
        <v>110</v>
      </c>
      <c r="C210" s="102" t="s">
        <v>274</v>
      </c>
      <c r="D210" s="103"/>
      <c r="E210" s="122" t="str">
        <f>LEFT(ChartofAccounts2[[#This Row],[Map to]],6)</f>
        <v/>
      </c>
      <c r="F210" s="125" t="str">
        <f>IF(ISNA(VLOOKUP(ChartofAccounts2[[#This Row],[MapNumber]],MappingDatabase[#All],4,FALSE)),"",VLOOKUP(ChartofAccounts2[[#This Row],[MapNumber]],MappingDatabase[#All],4,FALSE))</f>
        <v/>
      </c>
    </row>
    <row r="211" spans="2:6" s="23" customFormat="1" ht="13.5" x14ac:dyDescent="0.3">
      <c r="B211" s="101" t="s">
        <v>111</v>
      </c>
      <c r="C211" s="102" t="s">
        <v>275</v>
      </c>
      <c r="D211" s="103"/>
      <c r="E211" s="122" t="str">
        <f>LEFT(ChartofAccounts2[[#This Row],[Map to]],6)</f>
        <v/>
      </c>
      <c r="F211" s="125" t="str">
        <f>IF(ISNA(VLOOKUP(ChartofAccounts2[[#This Row],[MapNumber]],MappingDatabase[#All],4,FALSE)),"",VLOOKUP(ChartofAccounts2[[#This Row],[MapNumber]],MappingDatabase[#All],4,FALSE))</f>
        <v/>
      </c>
    </row>
    <row r="212" spans="2:6" s="23" customFormat="1" ht="13.5" x14ac:dyDescent="0.3">
      <c r="B212" s="101" t="s">
        <v>112</v>
      </c>
      <c r="C212" s="102" t="s">
        <v>276</v>
      </c>
      <c r="D212" s="103"/>
      <c r="E212" s="122" t="str">
        <f>LEFT(ChartofAccounts2[[#This Row],[Map to]],6)</f>
        <v/>
      </c>
      <c r="F212" s="125" t="str">
        <f>IF(ISNA(VLOOKUP(ChartofAccounts2[[#This Row],[MapNumber]],MappingDatabase[#All],4,FALSE)),"",VLOOKUP(ChartofAccounts2[[#This Row],[MapNumber]],MappingDatabase[#All],4,FALSE))</f>
        <v/>
      </c>
    </row>
    <row r="213" spans="2:6" s="23" customFormat="1" ht="13.5" x14ac:dyDescent="0.3">
      <c r="B213" s="101" t="s">
        <v>113</v>
      </c>
      <c r="C213" s="102" t="s">
        <v>277</v>
      </c>
      <c r="D213" s="103"/>
      <c r="E213" s="122" t="str">
        <f>LEFT(ChartofAccounts2[[#This Row],[Map to]],6)</f>
        <v/>
      </c>
      <c r="F213" s="125" t="str">
        <f>IF(ISNA(VLOOKUP(ChartofAccounts2[[#This Row],[MapNumber]],MappingDatabase[#All],4,FALSE)),"",VLOOKUP(ChartofAccounts2[[#This Row],[MapNumber]],MappingDatabase[#All],4,FALSE))</f>
        <v/>
      </c>
    </row>
    <row r="214" spans="2:6" s="23" customFormat="1" ht="13.5" x14ac:dyDescent="0.3">
      <c r="B214" s="101" t="s">
        <v>114</v>
      </c>
      <c r="C214" s="102" t="s">
        <v>278</v>
      </c>
      <c r="D214" s="103"/>
      <c r="E214" s="122" t="str">
        <f>LEFT(ChartofAccounts2[[#This Row],[Map to]],6)</f>
        <v/>
      </c>
      <c r="F214" s="125" t="str">
        <f>IF(ISNA(VLOOKUP(ChartofAccounts2[[#This Row],[MapNumber]],MappingDatabase[#All],4,FALSE)),"",VLOOKUP(ChartofAccounts2[[#This Row],[MapNumber]],MappingDatabase[#All],4,FALSE))</f>
        <v/>
      </c>
    </row>
    <row r="215" spans="2:6" s="23" customFormat="1" ht="13.5" x14ac:dyDescent="0.3">
      <c r="B215" s="101" t="s">
        <v>115</v>
      </c>
      <c r="C215" s="102" t="s">
        <v>279</v>
      </c>
      <c r="D215" s="103"/>
      <c r="E215" s="122" t="str">
        <f>LEFT(ChartofAccounts2[[#This Row],[Map to]],6)</f>
        <v/>
      </c>
      <c r="F215" s="125" t="str">
        <f>IF(ISNA(VLOOKUP(ChartofAccounts2[[#This Row],[MapNumber]],MappingDatabase[#All],4,FALSE)),"",VLOOKUP(ChartofAccounts2[[#This Row],[MapNumber]],MappingDatabase[#All],4,FALSE))</f>
        <v/>
      </c>
    </row>
    <row r="216" spans="2:6" s="23" customFormat="1" ht="13.5" x14ac:dyDescent="0.3">
      <c r="B216" s="101" t="s">
        <v>116</v>
      </c>
      <c r="C216" s="102" t="s">
        <v>280</v>
      </c>
      <c r="D216" s="103"/>
      <c r="E216" s="122" t="str">
        <f>LEFT(ChartofAccounts2[[#This Row],[Map to]],6)</f>
        <v/>
      </c>
      <c r="F216" s="125" t="str">
        <f>IF(ISNA(VLOOKUP(ChartofAccounts2[[#This Row],[MapNumber]],MappingDatabase[#All],4,FALSE)),"",VLOOKUP(ChartofAccounts2[[#This Row],[MapNumber]],MappingDatabase[#All],4,FALSE))</f>
        <v/>
      </c>
    </row>
    <row r="217" spans="2:6" s="23" customFormat="1" ht="13.5" x14ac:dyDescent="0.3">
      <c r="B217" s="101" t="s">
        <v>117</v>
      </c>
      <c r="C217" s="102" t="s">
        <v>281</v>
      </c>
      <c r="D217" s="103"/>
      <c r="E217" s="122" t="str">
        <f>LEFT(ChartofAccounts2[[#This Row],[Map to]],6)</f>
        <v/>
      </c>
      <c r="F217" s="125" t="str">
        <f>IF(ISNA(VLOOKUP(ChartofAccounts2[[#This Row],[MapNumber]],MappingDatabase[#All],4,FALSE)),"",VLOOKUP(ChartofAccounts2[[#This Row],[MapNumber]],MappingDatabase[#All],4,FALSE))</f>
        <v/>
      </c>
    </row>
    <row r="218" spans="2:6" s="23" customFormat="1" ht="13.5" x14ac:dyDescent="0.3">
      <c r="B218" s="101" t="s">
        <v>118</v>
      </c>
      <c r="C218" s="102" t="s">
        <v>282</v>
      </c>
      <c r="D218" s="103"/>
      <c r="E218" s="122" t="str">
        <f>LEFT(ChartofAccounts2[[#This Row],[Map to]],6)</f>
        <v/>
      </c>
      <c r="F218" s="125" t="str">
        <f>IF(ISNA(VLOOKUP(ChartofAccounts2[[#This Row],[MapNumber]],MappingDatabase[#All],4,FALSE)),"",VLOOKUP(ChartofAccounts2[[#This Row],[MapNumber]],MappingDatabase[#All],4,FALSE))</f>
        <v/>
      </c>
    </row>
    <row r="219" spans="2:6" s="23" customFormat="1" ht="13.5" x14ac:dyDescent="0.3">
      <c r="B219" s="101" t="s">
        <v>119</v>
      </c>
      <c r="C219" s="102" t="s">
        <v>283</v>
      </c>
      <c r="D219" s="103"/>
      <c r="E219" s="122" t="str">
        <f>LEFT(ChartofAccounts2[[#This Row],[Map to]],6)</f>
        <v/>
      </c>
      <c r="F219" s="125" t="str">
        <f>IF(ISNA(VLOOKUP(ChartofAccounts2[[#This Row],[MapNumber]],MappingDatabase[#All],4,FALSE)),"",VLOOKUP(ChartofAccounts2[[#This Row],[MapNumber]],MappingDatabase[#All],4,FALSE))</f>
        <v/>
      </c>
    </row>
    <row r="220" spans="2:6" s="23" customFormat="1" ht="13.5" x14ac:dyDescent="0.3">
      <c r="B220" s="101" t="s">
        <v>120</v>
      </c>
      <c r="C220" s="102" t="s">
        <v>284</v>
      </c>
      <c r="D220" s="103"/>
      <c r="E220" s="122" t="str">
        <f>LEFT(ChartofAccounts2[[#This Row],[Map to]],6)</f>
        <v/>
      </c>
      <c r="F220" s="125" t="str">
        <f>IF(ISNA(VLOOKUP(ChartofAccounts2[[#This Row],[MapNumber]],MappingDatabase[#All],4,FALSE)),"",VLOOKUP(ChartofAccounts2[[#This Row],[MapNumber]],MappingDatabase[#All],4,FALSE))</f>
        <v/>
      </c>
    </row>
    <row r="221" spans="2:6" s="23" customFormat="1" ht="13.5" x14ac:dyDescent="0.3">
      <c r="B221" s="101" t="s">
        <v>121</v>
      </c>
      <c r="C221" s="102" t="s">
        <v>285</v>
      </c>
      <c r="D221" s="103"/>
      <c r="E221" s="122" t="str">
        <f>LEFT(ChartofAccounts2[[#This Row],[Map to]],6)</f>
        <v/>
      </c>
      <c r="F221" s="125" t="str">
        <f>IF(ISNA(VLOOKUP(ChartofAccounts2[[#This Row],[MapNumber]],MappingDatabase[#All],4,FALSE)),"",VLOOKUP(ChartofAccounts2[[#This Row],[MapNumber]],MappingDatabase[#All],4,FALSE))</f>
        <v/>
      </c>
    </row>
    <row r="222" spans="2:6" s="23" customFormat="1" ht="13.5" x14ac:dyDescent="0.3">
      <c r="B222" s="101" t="s">
        <v>122</v>
      </c>
      <c r="C222" s="102" t="s">
        <v>286</v>
      </c>
      <c r="D222" s="103"/>
      <c r="E222" s="122" t="str">
        <f>LEFT(ChartofAccounts2[[#This Row],[Map to]],6)</f>
        <v/>
      </c>
      <c r="F222" s="125" t="str">
        <f>IF(ISNA(VLOOKUP(ChartofAccounts2[[#This Row],[MapNumber]],MappingDatabase[#All],4,FALSE)),"",VLOOKUP(ChartofAccounts2[[#This Row],[MapNumber]],MappingDatabase[#All],4,FALSE))</f>
        <v/>
      </c>
    </row>
    <row r="223" spans="2:6" s="23" customFormat="1" ht="13.5" x14ac:dyDescent="0.3">
      <c r="B223" s="101" t="s">
        <v>123</v>
      </c>
      <c r="C223" s="102" t="s">
        <v>287</v>
      </c>
      <c r="D223" s="103"/>
      <c r="E223" s="122" t="str">
        <f>LEFT(ChartofAccounts2[[#This Row],[Map to]],6)</f>
        <v/>
      </c>
      <c r="F223" s="125" t="str">
        <f>IF(ISNA(VLOOKUP(ChartofAccounts2[[#This Row],[MapNumber]],MappingDatabase[#All],4,FALSE)),"",VLOOKUP(ChartofAccounts2[[#This Row],[MapNumber]],MappingDatabase[#All],4,FALSE))</f>
        <v/>
      </c>
    </row>
    <row r="224" spans="2:6" s="23" customFormat="1" ht="13.5" x14ac:dyDescent="0.3">
      <c r="B224" s="101" t="s">
        <v>124</v>
      </c>
      <c r="C224" s="102" t="s">
        <v>288</v>
      </c>
      <c r="D224" s="103"/>
      <c r="E224" s="122" t="str">
        <f>LEFT(ChartofAccounts2[[#This Row],[Map to]],6)</f>
        <v/>
      </c>
      <c r="F224" s="125" t="str">
        <f>IF(ISNA(VLOOKUP(ChartofAccounts2[[#This Row],[MapNumber]],MappingDatabase[#All],4,FALSE)),"",VLOOKUP(ChartofAccounts2[[#This Row],[MapNumber]],MappingDatabase[#All],4,FALSE))</f>
        <v/>
      </c>
    </row>
    <row r="225" spans="2:6" s="23" customFormat="1" ht="13.5" x14ac:dyDescent="0.3">
      <c r="B225" s="101" t="s">
        <v>125</v>
      </c>
      <c r="C225" s="102" t="s">
        <v>289</v>
      </c>
      <c r="D225" s="103"/>
      <c r="E225" s="122" t="str">
        <f>LEFT(ChartofAccounts2[[#This Row],[Map to]],6)</f>
        <v/>
      </c>
      <c r="F225" s="125" t="str">
        <f>IF(ISNA(VLOOKUP(ChartofAccounts2[[#This Row],[MapNumber]],MappingDatabase[#All],4,FALSE)),"",VLOOKUP(ChartofAccounts2[[#This Row],[MapNumber]],MappingDatabase[#All],4,FALSE))</f>
        <v/>
      </c>
    </row>
    <row r="226" spans="2:6" s="23" customFormat="1" ht="13.5" x14ac:dyDescent="0.3">
      <c r="B226" s="101" t="s">
        <v>126</v>
      </c>
      <c r="C226" s="102" t="s">
        <v>290</v>
      </c>
      <c r="D226" s="103"/>
      <c r="E226" s="122" t="str">
        <f>LEFT(ChartofAccounts2[[#This Row],[Map to]],6)</f>
        <v/>
      </c>
      <c r="F226" s="125" t="str">
        <f>IF(ISNA(VLOOKUP(ChartofAccounts2[[#This Row],[MapNumber]],MappingDatabase[#All],4,FALSE)),"",VLOOKUP(ChartofAccounts2[[#This Row],[MapNumber]],MappingDatabase[#All],4,FALSE))</f>
        <v/>
      </c>
    </row>
    <row r="227" spans="2:6" s="23" customFormat="1" ht="13.5" x14ac:dyDescent="0.3">
      <c r="B227" s="101" t="s">
        <v>127</v>
      </c>
      <c r="C227" s="102" t="s">
        <v>291</v>
      </c>
      <c r="D227" s="103"/>
      <c r="E227" s="122" t="str">
        <f>LEFT(ChartofAccounts2[[#This Row],[Map to]],6)</f>
        <v/>
      </c>
      <c r="F227" s="125" t="str">
        <f>IF(ISNA(VLOOKUP(ChartofAccounts2[[#This Row],[MapNumber]],MappingDatabase[#All],4,FALSE)),"",VLOOKUP(ChartofAccounts2[[#This Row],[MapNumber]],MappingDatabase[#All],4,FALSE))</f>
        <v/>
      </c>
    </row>
    <row r="228" spans="2:6" s="23" customFormat="1" ht="13.5" x14ac:dyDescent="0.3">
      <c r="B228" s="101" t="s">
        <v>128</v>
      </c>
      <c r="C228" s="102" t="s">
        <v>292</v>
      </c>
      <c r="D228" s="103"/>
      <c r="E228" s="122" t="str">
        <f>LEFT(ChartofAccounts2[[#This Row],[Map to]],6)</f>
        <v/>
      </c>
      <c r="F228" s="125" t="str">
        <f>IF(ISNA(VLOOKUP(ChartofAccounts2[[#This Row],[MapNumber]],MappingDatabase[#All],4,FALSE)),"",VLOOKUP(ChartofAccounts2[[#This Row],[MapNumber]],MappingDatabase[#All],4,FALSE))</f>
        <v/>
      </c>
    </row>
    <row r="229" spans="2:6" s="23" customFormat="1" ht="13.5" x14ac:dyDescent="0.3">
      <c r="B229" s="101" t="s">
        <v>129</v>
      </c>
      <c r="C229" s="102" t="s">
        <v>293</v>
      </c>
      <c r="D229" s="103"/>
      <c r="E229" s="122" t="str">
        <f>LEFT(ChartofAccounts2[[#This Row],[Map to]],6)</f>
        <v/>
      </c>
      <c r="F229" s="125" t="str">
        <f>IF(ISNA(VLOOKUP(ChartofAccounts2[[#This Row],[MapNumber]],MappingDatabase[#All],4,FALSE)),"",VLOOKUP(ChartofAccounts2[[#This Row],[MapNumber]],MappingDatabase[#All],4,FALSE))</f>
        <v/>
      </c>
    </row>
    <row r="230" spans="2:6" s="23" customFormat="1" ht="13.5" x14ac:dyDescent="0.3">
      <c r="B230" s="101" t="s">
        <v>130</v>
      </c>
      <c r="C230" s="102" t="s">
        <v>294</v>
      </c>
      <c r="D230" s="103"/>
      <c r="E230" s="122" t="str">
        <f>LEFT(ChartofAccounts2[[#This Row],[Map to]],6)</f>
        <v/>
      </c>
      <c r="F230" s="125" t="str">
        <f>IF(ISNA(VLOOKUP(ChartofAccounts2[[#This Row],[MapNumber]],MappingDatabase[#All],4,FALSE)),"",VLOOKUP(ChartofAccounts2[[#This Row],[MapNumber]],MappingDatabase[#All],4,FALSE))</f>
        <v/>
      </c>
    </row>
    <row r="231" spans="2:6" s="23" customFormat="1" ht="13.5" x14ac:dyDescent="0.3">
      <c r="B231" s="101" t="s">
        <v>131</v>
      </c>
      <c r="C231" s="102" t="s">
        <v>295</v>
      </c>
      <c r="D231" s="103"/>
      <c r="E231" s="122" t="str">
        <f>LEFT(ChartofAccounts2[[#This Row],[Map to]],6)</f>
        <v/>
      </c>
      <c r="F231" s="125" t="str">
        <f>IF(ISNA(VLOOKUP(ChartofAccounts2[[#This Row],[MapNumber]],MappingDatabase[#All],4,FALSE)),"",VLOOKUP(ChartofAccounts2[[#This Row],[MapNumber]],MappingDatabase[#All],4,FALSE))</f>
        <v/>
      </c>
    </row>
    <row r="232" spans="2:6" s="23" customFormat="1" ht="13.5" x14ac:dyDescent="0.3">
      <c r="B232" s="101" t="s">
        <v>132</v>
      </c>
      <c r="C232" s="102" t="s">
        <v>296</v>
      </c>
      <c r="D232" s="103"/>
      <c r="E232" s="122" t="str">
        <f>LEFT(ChartofAccounts2[[#This Row],[Map to]],6)</f>
        <v/>
      </c>
      <c r="F232" s="125" t="str">
        <f>IF(ISNA(VLOOKUP(ChartofAccounts2[[#This Row],[MapNumber]],MappingDatabase[#All],4,FALSE)),"",VLOOKUP(ChartofAccounts2[[#This Row],[MapNumber]],MappingDatabase[#All],4,FALSE))</f>
        <v/>
      </c>
    </row>
    <row r="233" spans="2:6" s="23" customFormat="1" ht="13.5" x14ac:dyDescent="0.3">
      <c r="B233" s="101" t="s">
        <v>133</v>
      </c>
      <c r="C233" s="102" t="s">
        <v>297</v>
      </c>
      <c r="D233" s="103"/>
      <c r="E233" s="122" t="str">
        <f>LEFT(ChartofAccounts2[[#This Row],[Map to]],6)</f>
        <v/>
      </c>
      <c r="F233" s="125" t="str">
        <f>IF(ISNA(VLOOKUP(ChartofAccounts2[[#This Row],[MapNumber]],MappingDatabase[#All],4,FALSE)),"",VLOOKUP(ChartofAccounts2[[#This Row],[MapNumber]],MappingDatabase[#All],4,FALSE))</f>
        <v/>
      </c>
    </row>
    <row r="234" spans="2:6" s="23" customFormat="1" ht="13.5" x14ac:dyDescent="0.3">
      <c r="B234" s="101" t="s">
        <v>134</v>
      </c>
      <c r="C234" s="102" t="s">
        <v>298</v>
      </c>
      <c r="D234" s="103"/>
      <c r="E234" s="122" t="str">
        <f>LEFT(ChartofAccounts2[[#This Row],[Map to]],6)</f>
        <v/>
      </c>
      <c r="F234" s="125" t="str">
        <f>IF(ISNA(VLOOKUP(ChartofAccounts2[[#This Row],[MapNumber]],MappingDatabase[#All],4,FALSE)),"",VLOOKUP(ChartofAccounts2[[#This Row],[MapNumber]],MappingDatabase[#All],4,FALSE))</f>
        <v/>
      </c>
    </row>
    <row r="235" spans="2:6" s="23" customFormat="1" ht="13.5" x14ac:dyDescent="0.3">
      <c r="B235" s="101" t="s">
        <v>135</v>
      </c>
      <c r="C235" s="102" t="s">
        <v>299</v>
      </c>
      <c r="D235" s="103"/>
      <c r="E235" s="122" t="str">
        <f>LEFT(ChartofAccounts2[[#This Row],[Map to]],6)</f>
        <v/>
      </c>
      <c r="F235" s="125" t="str">
        <f>IF(ISNA(VLOOKUP(ChartofAccounts2[[#This Row],[MapNumber]],MappingDatabase[#All],4,FALSE)),"",VLOOKUP(ChartofAccounts2[[#This Row],[MapNumber]],MappingDatabase[#All],4,FALSE))</f>
        <v/>
      </c>
    </row>
    <row r="236" spans="2:6" s="23" customFormat="1" ht="13.5" x14ac:dyDescent="0.3">
      <c r="B236" s="101" t="s">
        <v>136</v>
      </c>
      <c r="C236" s="102" t="s">
        <v>300</v>
      </c>
      <c r="D236" s="103"/>
      <c r="E236" s="122" t="str">
        <f>LEFT(ChartofAccounts2[[#This Row],[Map to]],6)</f>
        <v/>
      </c>
      <c r="F236" s="125" t="str">
        <f>IF(ISNA(VLOOKUP(ChartofAccounts2[[#This Row],[MapNumber]],MappingDatabase[#All],4,FALSE)),"",VLOOKUP(ChartofAccounts2[[#This Row],[MapNumber]],MappingDatabase[#All],4,FALSE))</f>
        <v/>
      </c>
    </row>
    <row r="237" spans="2:6" s="23" customFormat="1" ht="13.5" x14ac:dyDescent="0.3">
      <c r="B237" s="101" t="s">
        <v>137</v>
      </c>
      <c r="C237" s="102" t="s">
        <v>301</v>
      </c>
      <c r="D237" s="103"/>
      <c r="E237" s="122" t="str">
        <f>LEFT(ChartofAccounts2[[#This Row],[Map to]],6)</f>
        <v/>
      </c>
      <c r="F237" s="125" t="str">
        <f>IF(ISNA(VLOOKUP(ChartofAccounts2[[#This Row],[MapNumber]],MappingDatabase[#All],4,FALSE)),"",VLOOKUP(ChartofAccounts2[[#This Row],[MapNumber]],MappingDatabase[#All],4,FALSE))</f>
        <v/>
      </c>
    </row>
    <row r="238" spans="2:6" s="23" customFormat="1" ht="13.5" x14ac:dyDescent="0.3">
      <c r="B238" s="101" t="s">
        <v>138</v>
      </c>
      <c r="C238" s="102" t="s">
        <v>302</v>
      </c>
      <c r="D238" s="103"/>
      <c r="E238" s="122" t="str">
        <f>LEFT(ChartofAccounts2[[#This Row],[Map to]],6)</f>
        <v/>
      </c>
      <c r="F238" s="125" t="str">
        <f>IF(ISNA(VLOOKUP(ChartofAccounts2[[#This Row],[MapNumber]],MappingDatabase[#All],4,FALSE)),"",VLOOKUP(ChartofAccounts2[[#This Row],[MapNumber]],MappingDatabase[#All],4,FALSE))</f>
        <v/>
      </c>
    </row>
    <row r="239" spans="2:6" s="23" customFormat="1" ht="13.5" x14ac:dyDescent="0.3">
      <c r="B239" s="101" t="s">
        <v>139</v>
      </c>
      <c r="C239" s="102" t="s">
        <v>303</v>
      </c>
      <c r="D239" s="103"/>
      <c r="E239" s="122" t="str">
        <f>LEFT(ChartofAccounts2[[#This Row],[Map to]],6)</f>
        <v/>
      </c>
      <c r="F239" s="125" t="str">
        <f>IF(ISNA(VLOOKUP(ChartofAccounts2[[#This Row],[MapNumber]],MappingDatabase[#All],4,FALSE)),"",VLOOKUP(ChartofAccounts2[[#This Row],[MapNumber]],MappingDatabase[#All],4,FALSE))</f>
        <v/>
      </c>
    </row>
    <row r="240" spans="2:6" s="23" customFormat="1" ht="13.5" x14ac:dyDescent="0.3">
      <c r="B240" s="101" t="s">
        <v>140</v>
      </c>
      <c r="C240" s="102" t="s">
        <v>304</v>
      </c>
      <c r="D240" s="103"/>
      <c r="E240" s="122" t="str">
        <f>LEFT(ChartofAccounts2[[#This Row],[Map to]],6)</f>
        <v/>
      </c>
      <c r="F240" s="125" t="str">
        <f>IF(ISNA(VLOOKUP(ChartofAccounts2[[#This Row],[MapNumber]],MappingDatabase[#All],4,FALSE)),"",VLOOKUP(ChartofAccounts2[[#This Row],[MapNumber]],MappingDatabase[#All],4,FALSE))</f>
        <v/>
      </c>
    </row>
    <row r="241" spans="2:6" s="23" customFormat="1" ht="13.5" x14ac:dyDescent="0.3">
      <c r="B241" s="101" t="s">
        <v>141</v>
      </c>
      <c r="C241" s="102" t="s">
        <v>305</v>
      </c>
      <c r="D241" s="103"/>
      <c r="E241" s="122" t="str">
        <f>LEFT(ChartofAccounts2[[#This Row],[Map to]],6)</f>
        <v/>
      </c>
      <c r="F241" s="125" t="str">
        <f>IF(ISNA(VLOOKUP(ChartofAccounts2[[#This Row],[MapNumber]],MappingDatabase[#All],4,FALSE)),"",VLOOKUP(ChartofAccounts2[[#This Row],[MapNumber]],MappingDatabase[#All],4,FALSE))</f>
        <v/>
      </c>
    </row>
    <row r="242" spans="2:6" s="23" customFormat="1" ht="13.5" x14ac:dyDescent="0.3">
      <c r="B242" s="101" t="s">
        <v>142</v>
      </c>
      <c r="C242" s="102" t="s">
        <v>306</v>
      </c>
      <c r="D242" s="103"/>
      <c r="E242" s="122" t="str">
        <f>LEFT(ChartofAccounts2[[#This Row],[Map to]],6)</f>
        <v/>
      </c>
      <c r="F242" s="125" t="str">
        <f>IF(ISNA(VLOOKUP(ChartofAccounts2[[#This Row],[MapNumber]],MappingDatabase[#All],4,FALSE)),"",VLOOKUP(ChartofAccounts2[[#This Row],[MapNumber]],MappingDatabase[#All],4,FALSE))</f>
        <v/>
      </c>
    </row>
    <row r="243" spans="2:6" s="23" customFormat="1" ht="13.5" x14ac:dyDescent="0.3">
      <c r="B243" s="101" t="s">
        <v>143</v>
      </c>
      <c r="C243" s="102" t="s">
        <v>307</v>
      </c>
      <c r="D243" s="103"/>
      <c r="E243" s="122" t="str">
        <f>LEFT(ChartofAccounts2[[#This Row],[Map to]],6)</f>
        <v/>
      </c>
      <c r="F243" s="125" t="str">
        <f>IF(ISNA(VLOOKUP(ChartofAccounts2[[#This Row],[MapNumber]],MappingDatabase[#All],4,FALSE)),"",VLOOKUP(ChartofAccounts2[[#This Row],[MapNumber]],MappingDatabase[#All],4,FALSE))</f>
        <v/>
      </c>
    </row>
    <row r="244" spans="2:6" s="23" customFormat="1" ht="13.5" x14ac:dyDescent="0.3">
      <c r="B244" s="101" t="s">
        <v>144</v>
      </c>
      <c r="C244" s="102" t="s">
        <v>308</v>
      </c>
      <c r="D244" s="103"/>
      <c r="E244" s="122" t="str">
        <f>LEFT(ChartofAccounts2[[#This Row],[Map to]],6)</f>
        <v/>
      </c>
      <c r="F244" s="125" t="str">
        <f>IF(ISNA(VLOOKUP(ChartofAccounts2[[#This Row],[MapNumber]],MappingDatabase[#All],4,FALSE)),"",VLOOKUP(ChartofAccounts2[[#This Row],[MapNumber]],MappingDatabase[#All],4,FALSE))</f>
        <v/>
      </c>
    </row>
    <row r="245" spans="2:6" s="23" customFormat="1" ht="13.5" x14ac:dyDescent="0.3">
      <c r="B245" s="101" t="s">
        <v>145</v>
      </c>
      <c r="C245" s="102" t="s">
        <v>309</v>
      </c>
      <c r="D245" s="103"/>
      <c r="E245" s="122" t="str">
        <f>LEFT(ChartofAccounts2[[#This Row],[Map to]],6)</f>
        <v/>
      </c>
      <c r="F245" s="125" t="str">
        <f>IF(ISNA(VLOOKUP(ChartofAccounts2[[#This Row],[MapNumber]],MappingDatabase[#All],4,FALSE)),"",VLOOKUP(ChartofAccounts2[[#This Row],[MapNumber]],MappingDatabase[#All],4,FALSE))</f>
        <v/>
      </c>
    </row>
    <row r="246" spans="2:6" s="23" customFormat="1" ht="13.5" x14ac:dyDescent="0.3">
      <c r="B246" s="101" t="s">
        <v>146</v>
      </c>
      <c r="C246" s="102" t="s">
        <v>310</v>
      </c>
      <c r="D246" s="103"/>
      <c r="E246" s="122" t="str">
        <f>LEFT(ChartofAccounts2[[#This Row],[Map to]],6)</f>
        <v/>
      </c>
      <c r="F246" s="125" t="str">
        <f>IF(ISNA(VLOOKUP(ChartofAccounts2[[#This Row],[MapNumber]],MappingDatabase[#All],4,FALSE)),"",VLOOKUP(ChartofAccounts2[[#This Row],[MapNumber]],MappingDatabase[#All],4,FALSE))</f>
        <v/>
      </c>
    </row>
    <row r="247" spans="2:6" s="23" customFormat="1" ht="13.5" x14ac:dyDescent="0.3">
      <c r="B247" s="101" t="s">
        <v>147</v>
      </c>
      <c r="C247" s="102" t="s">
        <v>311</v>
      </c>
      <c r="D247" s="103"/>
      <c r="E247" s="122" t="str">
        <f>LEFT(ChartofAccounts2[[#This Row],[Map to]],6)</f>
        <v/>
      </c>
      <c r="F247" s="125" t="str">
        <f>IF(ISNA(VLOOKUP(ChartofAccounts2[[#This Row],[MapNumber]],MappingDatabase[#All],4,FALSE)),"",VLOOKUP(ChartofAccounts2[[#This Row],[MapNumber]],MappingDatabase[#All],4,FALSE))</f>
        <v/>
      </c>
    </row>
    <row r="248" spans="2:6" s="23" customFormat="1" ht="13.5" x14ac:dyDescent="0.3">
      <c r="B248" s="101" t="s">
        <v>148</v>
      </c>
      <c r="C248" s="102" t="s">
        <v>312</v>
      </c>
      <c r="D248" s="103"/>
      <c r="E248" s="122" t="str">
        <f>LEFT(ChartofAccounts2[[#This Row],[Map to]],6)</f>
        <v/>
      </c>
      <c r="F248" s="125" t="str">
        <f>IF(ISNA(VLOOKUP(ChartofAccounts2[[#This Row],[MapNumber]],MappingDatabase[#All],4,FALSE)),"",VLOOKUP(ChartofAccounts2[[#This Row],[MapNumber]],MappingDatabase[#All],4,FALSE))</f>
        <v/>
      </c>
    </row>
    <row r="249" spans="2:6" s="23" customFormat="1" ht="13.5" x14ac:dyDescent="0.3">
      <c r="B249" s="101" t="s">
        <v>149</v>
      </c>
      <c r="C249" s="102" t="s">
        <v>313</v>
      </c>
      <c r="D249" s="103"/>
      <c r="E249" s="122" t="str">
        <f>LEFT(ChartofAccounts2[[#This Row],[Map to]],6)</f>
        <v/>
      </c>
      <c r="F249" s="125" t="str">
        <f>IF(ISNA(VLOOKUP(ChartofAccounts2[[#This Row],[MapNumber]],MappingDatabase[#All],4,FALSE)),"",VLOOKUP(ChartofAccounts2[[#This Row],[MapNumber]],MappingDatabase[#All],4,FALSE))</f>
        <v/>
      </c>
    </row>
    <row r="250" spans="2:6" s="23" customFormat="1" ht="13.5" x14ac:dyDescent="0.3">
      <c r="B250" s="101" t="s">
        <v>150</v>
      </c>
      <c r="C250" s="102" t="s">
        <v>314</v>
      </c>
      <c r="D250" s="103"/>
      <c r="E250" s="122" t="str">
        <f>LEFT(ChartofAccounts2[[#This Row],[Map to]],6)</f>
        <v/>
      </c>
      <c r="F250" s="125" t="str">
        <f>IF(ISNA(VLOOKUP(ChartofAccounts2[[#This Row],[MapNumber]],MappingDatabase[#All],4,FALSE)),"",VLOOKUP(ChartofAccounts2[[#This Row],[MapNumber]],MappingDatabase[#All],4,FALSE))</f>
        <v/>
      </c>
    </row>
    <row r="251" spans="2:6" s="23" customFormat="1" ht="13.5" x14ac:dyDescent="0.3">
      <c r="B251" s="101" t="s">
        <v>151</v>
      </c>
      <c r="C251" s="102" t="s">
        <v>315</v>
      </c>
      <c r="D251" s="103"/>
      <c r="E251" s="122" t="str">
        <f>LEFT(ChartofAccounts2[[#This Row],[Map to]],6)</f>
        <v/>
      </c>
      <c r="F251" s="125" t="str">
        <f>IF(ISNA(VLOOKUP(ChartofAccounts2[[#This Row],[MapNumber]],MappingDatabase[#All],4,FALSE)),"",VLOOKUP(ChartofAccounts2[[#This Row],[MapNumber]],MappingDatabase[#All],4,FALSE))</f>
        <v/>
      </c>
    </row>
    <row r="252" spans="2:6" s="23" customFormat="1" ht="13.5" x14ac:dyDescent="0.3">
      <c r="B252" s="101" t="s">
        <v>152</v>
      </c>
      <c r="C252" s="102" t="s">
        <v>316</v>
      </c>
      <c r="D252" s="103"/>
      <c r="E252" s="122" t="str">
        <f>LEFT(ChartofAccounts2[[#This Row],[Map to]],6)</f>
        <v/>
      </c>
      <c r="F252" s="125" t="str">
        <f>IF(ISNA(VLOOKUP(ChartofAccounts2[[#This Row],[MapNumber]],MappingDatabase[#All],4,FALSE)),"",VLOOKUP(ChartofAccounts2[[#This Row],[MapNumber]],MappingDatabase[#All],4,FALSE))</f>
        <v/>
      </c>
    </row>
    <row r="253" spans="2:6" s="23" customFormat="1" ht="13.5" x14ac:dyDescent="0.3">
      <c r="B253" s="101" t="s">
        <v>153</v>
      </c>
      <c r="C253" s="102" t="s">
        <v>317</v>
      </c>
      <c r="D253" s="103"/>
      <c r="E253" s="122" t="str">
        <f>LEFT(ChartofAccounts2[[#This Row],[Map to]],6)</f>
        <v/>
      </c>
      <c r="F253" s="125" t="str">
        <f>IF(ISNA(VLOOKUP(ChartofAccounts2[[#This Row],[MapNumber]],MappingDatabase[#All],4,FALSE)),"",VLOOKUP(ChartofAccounts2[[#This Row],[MapNumber]],MappingDatabase[#All],4,FALSE))</f>
        <v/>
      </c>
    </row>
    <row r="254" spans="2:6" s="23" customFormat="1" ht="13.5" x14ac:dyDescent="0.3">
      <c r="B254" s="101" t="s">
        <v>154</v>
      </c>
      <c r="C254" s="102" t="s">
        <v>318</v>
      </c>
      <c r="D254" s="103"/>
      <c r="E254" s="122" t="str">
        <f>LEFT(ChartofAccounts2[[#This Row],[Map to]],6)</f>
        <v/>
      </c>
      <c r="F254" s="125" t="str">
        <f>IF(ISNA(VLOOKUP(ChartofAccounts2[[#This Row],[MapNumber]],MappingDatabase[#All],4,FALSE)),"",VLOOKUP(ChartofAccounts2[[#This Row],[MapNumber]],MappingDatabase[#All],4,FALSE))</f>
        <v/>
      </c>
    </row>
    <row r="255" spans="2:6" s="23" customFormat="1" ht="13.5" x14ac:dyDescent="0.3">
      <c r="B255" s="101" t="s">
        <v>155</v>
      </c>
      <c r="C255" s="102" t="s">
        <v>319</v>
      </c>
      <c r="D255" s="103"/>
      <c r="E255" s="122" t="str">
        <f>LEFT(ChartofAccounts2[[#This Row],[Map to]],6)</f>
        <v/>
      </c>
      <c r="F255" s="125" t="str">
        <f>IF(ISNA(VLOOKUP(ChartofAccounts2[[#This Row],[MapNumber]],MappingDatabase[#All],4,FALSE)),"",VLOOKUP(ChartofAccounts2[[#This Row],[MapNumber]],MappingDatabase[#All],4,FALSE))</f>
        <v/>
      </c>
    </row>
    <row r="256" spans="2:6" s="23" customFormat="1" ht="13.5" x14ac:dyDescent="0.3">
      <c r="B256" s="101" t="s">
        <v>156</v>
      </c>
      <c r="C256" s="102" t="s">
        <v>320</v>
      </c>
      <c r="D256" s="103"/>
      <c r="E256" s="122" t="str">
        <f>LEFT(ChartofAccounts2[[#This Row],[Map to]],6)</f>
        <v/>
      </c>
      <c r="F256" s="125" t="str">
        <f>IF(ISNA(VLOOKUP(ChartofAccounts2[[#This Row],[MapNumber]],MappingDatabase[#All],4,FALSE)),"",VLOOKUP(ChartofAccounts2[[#This Row],[MapNumber]],MappingDatabase[#All],4,FALSE))</f>
        <v/>
      </c>
    </row>
    <row r="257" spans="2:6" s="23" customFormat="1" ht="13.5" x14ac:dyDescent="0.3">
      <c r="B257" s="101" t="s">
        <v>157</v>
      </c>
      <c r="C257" s="102" t="s">
        <v>321</v>
      </c>
      <c r="D257" s="103"/>
      <c r="E257" s="122" t="str">
        <f>LEFT(ChartofAccounts2[[#This Row],[Map to]],6)</f>
        <v/>
      </c>
      <c r="F257" s="125" t="str">
        <f>IF(ISNA(VLOOKUP(ChartofAccounts2[[#This Row],[MapNumber]],MappingDatabase[#All],4,FALSE)),"",VLOOKUP(ChartofAccounts2[[#This Row],[MapNumber]],MappingDatabase[#All],4,FALSE))</f>
        <v/>
      </c>
    </row>
    <row r="258" spans="2:6" s="23" customFormat="1" ht="13.5" x14ac:dyDescent="0.3">
      <c r="B258" s="101" t="s">
        <v>158</v>
      </c>
      <c r="C258" s="102" t="s">
        <v>322</v>
      </c>
      <c r="D258" s="103"/>
      <c r="E258" s="122" t="str">
        <f>LEFT(ChartofAccounts2[[#This Row],[Map to]],6)</f>
        <v/>
      </c>
      <c r="F258" s="125" t="str">
        <f>IF(ISNA(VLOOKUP(ChartofAccounts2[[#This Row],[MapNumber]],MappingDatabase[#All],4,FALSE)),"",VLOOKUP(ChartofAccounts2[[#This Row],[MapNumber]],MappingDatabase[#All],4,FALSE))</f>
        <v/>
      </c>
    </row>
    <row r="259" spans="2:6" s="23" customFormat="1" ht="13.5" x14ac:dyDescent="0.3">
      <c r="B259" s="101" t="s">
        <v>159</v>
      </c>
      <c r="C259" s="102" t="s">
        <v>323</v>
      </c>
      <c r="D259" s="103"/>
      <c r="E259" s="122" t="str">
        <f>LEFT(ChartofAccounts2[[#This Row],[Map to]],6)</f>
        <v/>
      </c>
      <c r="F259" s="125" t="str">
        <f>IF(ISNA(VLOOKUP(ChartofAccounts2[[#This Row],[MapNumber]],MappingDatabase[#All],4,FALSE)),"",VLOOKUP(ChartofAccounts2[[#This Row],[MapNumber]],MappingDatabase[#All],4,FALSE))</f>
        <v/>
      </c>
    </row>
    <row r="260" spans="2:6" s="23" customFormat="1" ht="13.5" x14ac:dyDescent="0.3">
      <c r="B260" s="101" t="s">
        <v>160</v>
      </c>
      <c r="C260" s="102" t="s">
        <v>324</v>
      </c>
      <c r="D260" s="103"/>
      <c r="E260" s="122" t="str">
        <f>LEFT(ChartofAccounts2[[#This Row],[Map to]],6)</f>
        <v/>
      </c>
      <c r="F260" s="125" t="str">
        <f>IF(ISNA(VLOOKUP(ChartofAccounts2[[#This Row],[MapNumber]],MappingDatabase[#All],4,FALSE)),"",VLOOKUP(ChartofAccounts2[[#This Row],[MapNumber]],MappingDatabase[#All],4,FALSE))</f>
        <v/>
      </c>
    </row>
    <row r="261" spans="2:6" s="23" customFormat="1" ht="13.5" x14ac:dyDescent="0.3">
      <c r="B261" s="101" t="s">
        <v>161</v>
      </c>
      <c r="C261" s="102" t="s">
        <v>325</v>
      </c>
      <c r="D261" s="103"/>
      <c r="E261" s="122" t="str">
        <f>LEFT(ChartofAccounts2[[#This Row],[Map to]],6)</f>
        <v/>
      </c>
      <c r="F261" s="125" t="str">
        <f>IF(ISNA(VLOOKUP(ChartofAccounts2[[#This Row],[MapNumber]],MappingDatabase[#All],4,FALSE)),"",VLOOKUP(ChartofAccounts2[[#This Row],[MapNumber]],MappingDatabase[#All],4,FALSE))</f>
        <v/>
      </c>
    </row>
    <row r="262" spans="2:6" s="23" customFormat="1" ht="13.5" x14ac:dyDescent="0.3">
      <c r="B262" s="101" t="s">
        <v>162</v>
      </c>
      <c r="C262" s="102" t="s">
        <v>326</v>
      </c>
      <c r="D262" s="103"/>
      <c r="E262" s="122" t="str">
        <f>LEFT(ChartofAccounts2[[#This Row],[Map to]],6)</f>
        <v/>
      </c>
      <c r="F262" s="125" t="str">
        <f>IF(ISNA(VLOOKUP(ChartofAccounts2[[#This Row],[MapNumber]],MappingDatabase[#All],4,FALSE)),"",VLOOKUP(ChartofAccounts2[[#This Row],[MapNumber]],MappingDatabase[#All],4,FALSE))</f>
        <v/>
      </c>
    </row>
    <row r="263" spans="2:6" s="23" customFormat="1" ht="13.5" x14ac:dyDescent="0.3">
      <c r="B263" s="101" t="s">
        <v>163</v>
      </c>
      <c r="C263" s="102" t="s">
        <v>327</v>
      </c>
      <c r="D263" s="103"/>
      <c r="E263" s="122" t="str">
        <f>LEFT(ChartofAccounts2[[#This Row],[Map to]],6)</f>
        <v/>
      </c>
      <c r="F263" s="125" t="str">
        <f>IF(ISNA(VLOOKUP(ChartofAccounts2[[#This Row],[MapNumber]],MappingDatabase[#All],4,FALSE)),"",VLOOKUP(ChartofAccounts2[[#This Row],[MapNumber]],MappingDatabase[#All],4,FALSE))</f>
        <v/>
      </c>
    </row>
    <row r="264" spans="2:6" s="23" customFormat="1" ht="13.5" x14ac:dyDescent="0.3">
      <c r="B264" s="101" t="s">
        <v>164</v>
      </c>
      <c r="C264" s="102" t="s">
        <v>328</v>
      </c>
      <c r="D264" s="103"/>
      <c r="E264" s="122" t="str">
        <f>LEFT(ChartofAccounts2[[#This Row],[Map to]],6)</f>
        <v/>
      </c>
      <c r="F264" s="125" t="str">
        <f>IF(ISNA(VLOOKUP(ChartofAccounts2[[#This Row],[MapNumber]],MappingDatabase[#All],4,FALSE)),"",VLOOKUP(ChartofAccounts2[[#This Row],[MapNumber]],MappingDatabase[#All],4,FALSE))</f>
        <v/>
      </c>
    </row>
    <row r="265" spans="2:6" s="23" customFormat="1" ht="13.5" x14ac:dyDescent="0.3">
      <c r="B265" s="101" t="s">
        <v>165</v>
      </c>
      <c r="C265" s="102" t="s">
        <v>329</v>
      </c>
      <c r="D265" s="103"/>
      <c r="E265" s="122" t="str">
        <f>LEFT(ChartofAccounts2[[#This Row],[Map to]],6)</f>
        <v/>
      </c>
      <c r="F265" s="125" t="str">
        <f>IF(ISNA(VLOOKUP(ChartofAccounts2[[#This Row],[MapNumber]],MappingDatabase[#All],4,FALSE)),"",VLOOKUP(ChartofAccounts2[[#This Row],[MapNumber]],MappingDatabase[#All],4,FALSE))</f>
        <v/>
      </c>
    </row>
    <row r="266" spans="2:6" s="23" customFormat="1" ht="13.5" x14ac:dyDescent="0.3">
      <c r="B266" s="101" t="s">
        <v>166</v>
      </c>
      <c r="C266" s="102" t="s">
        <v>330</v>
      </c>
      <c r="D266" s="103"/>
      <c r="E266" s="122" t="str">
        <f>LEFT(ChartofAccounts2[[#This Row],[Map to]],6)</f>
        <v/>
      </c>
      <c r="F266" s="125" t="str">
        <f>IF(ISNA(VLOOKUP(ChartofAccounts2[[#This Row],[MapNumber]],MappingDatabase[#All],4,FALSE)),"",VLOOKUP(ChartofAccounts2[[#This Row],[MapNumber]],MappingDatabase[#All],4,FALSE))</f>
        <v/>
      </c>
    </row>
    <row r="267" spans="2:6" s="23" customFormat="1" ht="13.5" x14ac:dyDescent="0.3">
      <c r="B267" s="101" t="s">
        <v>167</v>
      </c>
      <c r="C267" s="102" t="s">
        <v>331</v>
      </c>
      <c r="D267" s="103"/>
      <c r="E267" s="122" t="str">
        <f>LEFT(ChartofAccounts2[[#This Row],[Map to]],6)</f>
        <v/>
      </c>
      <c r="F267" s="125" t="str">
        <f>IF(ISNA(VLOOKUP(ChartofAccounts2[[#This Row],[MapNumber]],MappingDatabase[#All],4,FALSE)),"",VLOOKUP(ChartofAccounts2[[#This Row],[MapNumber]],MappingDatabase[#All],4,FALSE))</f>
        <v/>
      </c>
    </row>
    <row r="268" spans="2:6" s="23" customFormat="1" ht="13.5" x14ac:dyDescent="0.3">
      <c r="B268" s="101" t="s">
        <v>168</v>
      </c>
      <c r="C268" s="102" t="s">
        <v>332</v>
      </c>
      <c r="D268" s="103"/>
      <c r="E268" s="122" t="str">
        <f>LEFT(ChartofAccounts2[[#This Row],[Map to]],6)</f>
        <v/>
      </c>
      <c r="F268" s="125" t="str">
        <f>IF(ISNA(VLOOKUP(ChartofAccounts2[[#This Row],[MapNumber]],MappingDatabase[#All],4,FALSE)),"",VLOOKUP(ChartofAccounts2[[#This Row],[MapNumber]],MappingDatabase[#All],4,FALSE))</f>
        <v/>
      </c>
    </row>
    <row r="269" spans="2:6" s="23" customFormat="1" ht="13.5" x14ac:dyDescent="0.3">
      <c r="B269" s="101" t="s">
        <v>169</v>
      </c>
      <c r="C269" s="102" t="s">
        <v>333</v>
      </c>
      <c r="D269" s="103"/>
      <c r="E269" s="122" t="str">
        <f>LEFT(ChartofAccounts2[[#This Row],[Map to]],6)</f>
        <v/>
      </c>
      <c r="F269" s="125" t="str">
        <f>IF(ISNA(VLOOKUP(ChartofAccounts2[[#This Row],[MapNumber]],MappingDatabase[#All],4,FALSE)),"",VLOOKUP(ChartofAccounts2[[#This Row],[MapNumber]],MappingDatabase[#All],4,FALSE))</f>
        <v/>
      </c>
    </row>
    <row r="270" spans="2:6" s="23" customFormat="1" ht="13.5" x14ac:dyDescent="0.3">
      <c r="B270" s="101" t="s">
        <v>170</v>
      </c>
      <c r="C270" s="102" t="s">
        <v>334</v>
      </c>
      <c r="D270" s="103"/>
      <c r="E270" s="122" t="str">
        <f>LEFT(ChartofAccounts2[[#This Row],[Map to]],6)</f>
        <v/>
      </c>
      <c r="F270" s="125" t="str">
        <f>IF(ISNA(VLOOKUP(ChartofAccounts2[[#This Row],[MapNumber]],MappingDatabase[#All],4,FALSE)),"",VLOOKUP(ChartofAccounts2[[#This Row],[MapNumber]],MappingDatabase[#All],4,FALSE))</f>
        <v/>
      </c>
    </row>
    <row r="271" spans="2:6" s="23" customFormat="1" ht="13.5" x14ac:dyDescent="0.3">
      <c r="B271" s="101" t="s">
        <v>171</v>
      </c>
      <c r="C271" s="102" t="s">
        <v>335</v>
      </c>
      <c r="D271" s="103"/>
      <c r="E271" s="122" t="str">
        <f>LEFT(ChartofAccounts2[[#This Row],[Map to]],6)</f>
        <v/>
      </c>
      <c r="F271" s="125" t="str">
        <f>IF(ISNA(VLOOKUP(ChartofAccounts2[[#This Row],[MapNumber]],MappingDatabase[#All],4,FALSE)),"",VLOOKUP(ChartofAccounts2[[#This Row],[MapNumber]],MappingDatabase[#All],4,FALSE))</f>
        <v/>
      </c>
    </row>
    <row r="272" spans="2:6" s="23" customFormat="1" ht="13.5" x14ac:dyDescent="0.3">
      <c r="B272" s="101" t="s">
        <v>172</v>
      </c>
      <c r="C272" s="102" t="s">
        <v>336</v>
      </c>
      <c r="D272" s="103"/>
      <c r="E272" s="122" t="str">
        <f>LEFT(ChartofAccounts2[[#This Row],[Map to]],6)</f>
        <v/>
      </c>
      <c r="F272" s="125" t="str">
        <f>IF(ISNA(VLOOKUP(ChartofAccounts2[[#This Row],[MapNumber]],MappingDatabase[#All],4,FALSE)),"",VLOOKUP(ChartofAccounts2[[#This Row],[MapNumber]],MappingDatabase[#All],4,FALSE))</f>
        <v/>
      </c>
    </row>
    <row r="273" spans="2:6" s="23" customFormat="1" ht="13.5" x14ac:dyDescent="0.3">
      <c r="B273" s="101" t="s">
        <v>173</v>
      </c>
      <c r="C273" s="102" t="s">
        <v>337</v>
      </c>
      <c r="D273" s="103"/>
      <c r="E273" s="122" t="str">
        <f>LEFT(ChartofAccounts2[[#This Row],[Map to]],6)</f>
        <v/>
      </c>
      <c r="F273" s="125" t="str">
        <f>IF(ISNA(VLOOKUP(ChartofAccounts2[[#This Row],[MapNumber]],MappingDatabase[#All],4,FALSE)),"",VLOOKUP(ChartofAccounts2[[#This Row],[MapNumber]],MappingDatabase[#All],4,FALSE))</f>
        <v/>
      </c>
    </row>
    <row r="274" spans="2:6" s="23" customFormat="1" ht="13.5" x14ac:dyDescent="0.3">
      <c r="B274" s="101" t="s">
        <v>174</v>
      </c>
      <c r="C274" s="102" t="s">
        <v>338</v>
      </c>
      <c r="D274" s="103"/>
      <c r="E274" s="122" t="str">
        <f>LEFT(ChartofAccounts2[[#This Row],[Map to]],6)</f>
        <v/>
      </c>
      <c r="F274" s="125" t="str">
        <f>IF(ISNA(VLOOKUP(ChartofAccounts2[[#This Row],[MapNumber]],MappingDatabase[#All],4,FALSE)),"",VLOOKUP(ChartofAccounts2[[#This Row],[MapNumber]],MappingDatabase[#All],4,FALSE))</f>
        <v/>
      </c>
    </row>
    <row r="275" spans="2:6" s="23" customFormat="1" ht="13.5" x14ac:dyDescent="0.3">
      <c r="B275" s="101" t="s">
        <v>175</v>
      </c>
      <c r="C275" s="102" t="s">
        <v>339</v>
      </c>
      <c r="D275" s="103"/>
      <c r="E275" s="122" t="str">
        <f>LEFT(ChartofAccounts2[[#This Row],[Map to]],6)</f>
        <v/>
      </c>
      <c r="F275" s="125" t="str">
        <f>IF(ISNA(VLOOKUP(ChartofAccounts2[[#This Row],[MapNumber]],MappingDatabase[#All],4,FALSE)),"",VLOOKUP(ChartofAccounts2[[#This Row],[MapNumber]],MappingDatabase[#All],4,FALSE))</f>
        <v/>
      </c>
    </row>
    <row r="276" spans="2:6" s="23" customFormat="1" ht="13.5" x14ac:dyDescent="0.3">
      <c r="B276" s="101" t="s">
        <v>176</v>
      </c>
      <c r="C276" s="102" t="s">
        <v>340</v>
      </c>
      <c r="D276" s="103"/>
      <c r="E276" s="122" t="str">
        <f>LEFT(ChartofAccounts2[[#This Row],[Map to]],6)</f>
        <v/>
      </c>
      <c r="F276" s="125" t="str">
        <f>IF(ISNA(VLOOKUP(ChartofAccounts2[[#This Row],[MapNumber]],MappingDatabase[#All],4,FALSE)),"",VLOOKUP(ChartofAccounts2[[#This Row],[MapNumber]],MappingDatabase[#All],4,FALSE))</f>
        <v/>
      </c>
    </row>
    <row r="277" spans="2:6" s="23" customFormat="1" ht="13.5" x14ac:dyDescent="0.3">
      <c r="B277" s="101" t="s">
        <v>177</v>
      </c>
      <c r="C277" s="102" t="s">
        <v>341</v>
      </c>
      <c r="D277" s="103"/>
      <c r="E277" s="122" t="str">
        <f>LEFT(ChartofAccounts2[[#This Row],[Map to]],6)</f>
        <v/>
      </c>
      <c r="F277" s="125" t="str">
        <f>IF(ISNA(VLOOKUP(ChartofAccounts2[[#This Row],[MapNumber]],MappingDatabase[#All],4,FALSE)),"",VLOOKUP(ChartofAccounts2[[#This Row],[MapNumber]],MappingDatabase[#All],4,FALSE))</f>
        <v/>
      </c>
    </row>
    <row r="278" spans="2:6" s="23" customFormat="1" ht="13.5" x14ac:dyDescent="0.3">
      <c r="B278" s="101" t="s">
        <v>178</v>
      </c>
      <c r="C278" s="102" t="s">
        <v>342</v>
      </c>
      <c r="D278" s="103"/>
      <c r="E278" s="122" t="str">
        <f>LEFT(ChartofAccounts2[[#This Row],[Map to]],6)</f>
        <v/>
      </c>
      <c r="F278" s="125" t="str">
        <f>IF(ISNA(VLOOKUP(ChartofAccounts2[[#This Row],[MapNumber]],MappingDatabase[#All],4,FALSE)),"",VLOOKUP(ChartofAccounts2[[#This Row],[MapNumber]],MappingDatabase[#All],4,FALSE))</f>
        <v/>
      </c>
    </row>
    <row r="279" spans="2:6" s="23" customFormat="1" ht="13.5" x14ac:dyDescent="0.3">
      <c r="B279" s="101" t="s">
        <v>179</v>
      </c>
      <c r="C279" s="102" t="s">
        <v>343</v>
      </c>
      <c r="D279" s="103"/>
      <c r="E279" s="122" t="str">
        <f>LEFT(ChartofAccounts2[[#This Row],[Map to]],6)</f>
        <v/>
      </c>
      <c r="F279" s="125" t="str">
        <f>IF(ISNA(VLOOKUP(ChartofAccounts2[[#This Row],[MapNumber]],MappingDatabase[#All],4,FALSE)),"",VLOOKUP(ChartofAccounts2[[#This Row],[MapNumber]],MappingDatabase[#All],4,FALSE))</f>
        <v/>
      </c>
    </row>
    <row r="280" spans="2:6" s="23" customFormat="1" ht="13.5" x14ac:dyDescent="0.3">
      <c r="B280" s="101" t="s">
        <v>180</v>
      </c>
      <c r="C280" s="102" t="s">
        <v>344</v>
      </c>
      <c r="D280" s="103"/>
      <c r="E280" s="122" t="str">
        <f>LEFT(ChartofAccounts2[[#This Row],[Map to]],6)</f>
        <v/>
      </c>
      <c r="F280" s="125" t="str">
        <f>IF(ISNA(VLOOKUP(ChartofAccounts2[[#This Row],[MapNumber]],MappingDatabase[#All],4,FALSE)),"",VLOOKUP(ChartofAccounts2[[#This Row],[MapNumber]],MappingDatabase[#All],4,FALSE))</f>
        <v/>
      </c>
    </row>
    <row r="281" spans="2:6" s="23" customFormat="1" ht="13.5" x14ac:dyDescent="0.3">
      <c r="B281" s="101" t="s">
        <v>181</v>
      </c>
      <c r="C281" s="102" t="s">
        <v>345</v>
      </c>
      <c r="D281" s="103"/>
      <c r="E281" s="122" t="str">
        <f>LEFT(ChartofAccounts2[[#This Row],[Map to]],6)</f>
        <v/>
      </c>
      <c r="F281" s="125" t="str">
        <f>IF(ISNA(VLOOKUP(ChartofAccounts2[[#This Row],[MapNumber]],MappingDatabase[#All],4,FALSE)),"",VLOOKUP(ChartofAccounts2[[#This Row],[MapNumber]],MappingDatabase[#All],4,FALSE))</f>
        <v/>
      </c>
    </row>
    <row r="282" spans="2:6" s="23" customFormat="1" ht="13.5" x14ac:dyDescent="0.3">
      <c r="B282" s="101" t="s">
        <v>182</v>
      </c>
      <c r="C282" s="102" t="s">
        <v>346</v>
      </c>
      <c r="D282" s="103"/>
      <c r="E282" s="122" t="str">
        <f>LEFT(ChartofAccounts2[[#This Row],[Map to]],6)</f>
        <v/>
      </c>
      <c r="F282" s="125" t="str">
        <f>IF(ISNA(VLOOKUP(ChartofAccounts2[[#This Row],[MapNumber]],MappingDatabase[#All],4,FALSE)),"",VLOOKUP(ChartofAccounts2[[#This Row],[MapNumber]],MappingDatabase[#All],4,FALSE))</f>
        <v/>
      </c>
    </row>
    <row r="283" spans="2:6" s="23" customFormat="1" ht="13.5" x14ac:dyDescent="0.3">
      <c r="B283" s="101" t="s">
        <v>183</v>
      </c>
      <c r="C283" s="102" t="s">
        <v>347</v>
      </c>
      <c r="D283" s="103"/>
      <c r="E283" s="122" t="str">
        <f>LEFT(ChartofAccounts2[[#This Row],[Map to]],6)</f>
        <v/>
      </c>
      <c r="F283" s="125" t="str">
        <f>IF(ISNA(VLOOKUP(ChartofAccounts2[[#This Row],[MapNumber]],MappingDatabase[#All],4,FALSE)),"",VLOOKUP(ChartofAccounts2[[#This Row],[MapNumber]],MappingDatabase[#All],4,FALSE))</f>
        <v/>
      </c>
    </row>
    <row r="284" spans="2:6" s="23" customFormat="1" ht="13.5" x14ac:dyDescent="0.3">
      <c r="B284" s="101" t="s">
        <v>184</v>
      </c>
      <c r="C284" s="102" t="s">
        <v>348</v>
      </c>
      <c r="D284" s="103"/>
      <c r="E284" s="122" t="str">
        <f>LEFT(ChartofAccounts2[[#This Row],[Map to]],6)</f>
        <v/>
      </c>
      <c r="F284" s="125" t="str">
        <f>IF(ISNA(VLOOKUP(ChartofAccounts2[[#This Row],[MapNumber]],MappingDatabase[#All],4,FALSE)),"",VLOOKUP(ChartofAccounts2[[#This Row],[MapNumber]],MappingDatabase[#All],4,FALSE))</f>
        <v/>
      </c>
    </row>
    <row r="285" spans="2:6" s="23" customFormat="1" ht="13.5" x14ac:dyDescent="0.3">
      <c r="B285" s="101" t="s">
        <v>185</v>
      </c>
      <c r="C285" s="102" t="s">
        <v>349</v>
      </c>
      <c r="D285" s="103"/>
      <c r="E285" s="122" t="str">
        <f>LEFT(ChartofAccounts2[[#This Row],[Map to]],6)</f>
        <v/>
      </c>
      <c r="F285" s="125" t="str">
        <f>IF(ISNA(VLOOKUP(ChartofAccounts2[[#This Row],[MapNumber]],MappingDatabase[#All],4,FALSE)),"",VLOOKUP(ChartofAccounts2[[#This Row],[MapNumber]],MappingDatabase[#All],4,FALSE))</f>
        <v/>
      </c>
    </row>
    <row r="286" spans="2:6" s="23" customFormat="1" ht="13.5" x14ac:dyDescent="0.3">
      <c r="B286" s="101" t="s">
        <v>186</v>
      </c>
      <c r="C286" s="102" t="s">
        <v>350</v>
      </c>
      <c r="D286" s="103"/>
      <c r="E286" s="122" t="str">
        <f>LEFT(ChartofAccounts2[[#This Row],[Map to]],6)</f>
        <v/>
      </c>
      <c r="F286" s="125" t="str">
        <f>IF(ISNA(VLOOKUP(ChartofAccounts2[[#This Row],[MapNumber]],MappingDatabase[#All],4,FALSE)),"",VLOOKUP(ChartofAccounts2[[#This Row],[MapNumber]],MappingDatabase[#All],4,FALSE))</f>
        <v/>
      </c>
    </row>
    <row r="287" spans="2:6" s="23" customFormat="1" ht="13.5" x14ac:dyDescent="0.3">
      <c r="B287" s="101" t="s">
        <v>187</v>
      </c>
      <c r="C287" s="102" t="s">
        <v>351</v>
      </c>
      <c r="D287" s="103"/>
      <c r="E287" s="122" t="str">
        <f>LEFT(ChartofAccounts2[[#This Row],[Map to]],6)</f>
        <v/>
      </c>
      <c r="F287" s="125" t="str">
        <f>IF(ISNA(VLOOKUP(ChartofAccounts2[[#This Row],[MapNumber]],MappingDatabase[#All],4,FALSE)),"",VLOOKUP(ChartofAccounts2[[#This Row],[MapNumber]],MappingDatabase[#All],4,FALSE))</f>
        <v/>
      </c>
    </row>
    <row r="288" spans="2:6" s="23" customFormat="1" ht="13.5" x14ac:dyDescent="0.3">
      <c r="B288" s="101" t="s">
        <v>188</v>
      </c>
      <c r="C288" s="102" t="s">
        <v>352</v>
      </c>
      <c r="D288" s="103"/>
      <c r="E288" s="122" t="str">
        <f>LEFT(ChartofAccounts2[[#This Row],[Map to]],6)</f>
        <v/>
      </c>
      <c r="F288" s="125" t="str">
        <f>IF(ISNA(VLOOKUP(ChartofAccounts2[[#This Row],[MapNumber]],MappingDatabase[#All],4,FALSE)),"",VLOOKUP(ChartofAccounts2[[#This Row],[MapNumber]],MappingDatabase[#All],4,FALSE))</f>
        <v/>
      </c>
    </row>
    <row r="289" spans="2:6" s="23" customFormat="1" ht="13.5" x14ac:dyDescent="0.3">
      <c r="B289" s="101" t="s">
        <v>189</v>
      </c>
      <c r="C289" s="102" t="s">
        <v>353</v>
      </c>
      <c r="D289" s="103"/>
      <c r="E289" s="122" t="str">
        <f>LEFT(ChartofAccounts2[[#This Row],[Map to]],6)</f>
        <v/>
      </c>
      <c r="F289" s="125" t="str">
        <f>IF(ISNA(VLOOKUP(ChartofAccounts2[[#This Row],[MapNumber]],MappingDatabase[#All],4,FALSE)),"",VLOOKUP(ChartofAccounts2[[#This Row],[MapNumber]],MappingDatabase[#All],4,FALSE))</f>
        <v/>
      </c>
    </row>
    <row r="290" spans="2:6" s="23" customFormat="1" ht="13.5" x14ac:dyDescent="0.3">
      <c r="B290" s="101" t="s">
        <v>190</v>
      </c>
      <c r="C290" s="102" t="s">
        <v>354</v>
      </c>
      <c r="D290" s="103"/>
      <c r="E290" s="122" t="str">
        <f>LEFT(ChartofAccounts2[[#This Row],[Map to]],6)</f>
        <v/>
      </c>
      <c r="F290" s="125" t="str">
        <f>IF(ISNA(VLOOKUP(ChartofAccounts2[[#This Row],[MapNumber]],MappingDatabase[#All],4,FALSE)),"",VLOOKUP(ChartofAccounts2[[#This Row],[MapNumber]],MappingDatabase[#All],4,FALSE))</f>
        <v/>
      </c>
    </row>
    <row r="291" spans="2:6" s="23" customFormat="1" ht="13.5" x14ac:dyDescent="0.3">
      <c r="B291" s="101" t="s">
        <v>191</v>
      </c>
      <c r="C291" s="102" t="s">
        <v>355</v>
      </c>
      <c r="D291" s="103"/>
      <c r="E291" s="122" t="str">
        <f>LEFT(ChartofAccounts2[[#This Row],[Map to]],6)</f>
        <v/>
      </c>
      <c r="F291" s="125" t="str">
        <f>IF(ISNA(VLOOKUP(ChartofAccounts2[[#This Row],[MapNumber]],MappingDatabase[#All],4,FALSE)),"",VLOOKUP(ChartofAccounts2[[#This Row],[MapNumber]],MappingDatabase[#All],4,FALSE))</f>
        <v/>
      </c>
    </row>
    <row r="292" spans="2:6" s="23" customFormat="1" ht="13.5" x14ac:dyDescent="0.3">
      <c r="B292" s="101" t="s">
        <v>192</v>
      </c>
      <c r="C292" s="102" t="s">
        <v>356</v>
      </c>
      <c r="D292" s="103"/>
      <c r="E292" s="122" t="str">
        <f>LEFT(ChartofAccounts2[[#This Row],[Map to]],6)</f>
        <v/>
      </c>
      <c r="F292" s="125" t="str">
        <f>IF(ISNA(VLOOKUP(ChartofAccounts2[[#This Row],[MapNumber]],MappingDatabase[#All],4,FALSE)),"",VLOOKUP(ChartofAccounts2[[#This Row],[MapNumber]],MappingDatabase[#All],4,FALSE))</f>
        <v/>
      </c>
    </row>
    <row r="293" spans="2:6" s="23" customFormat="1" ht="13.5" x14ac:dyDescent="0.3">
      <c r="B293" s="101" t="s">
        <v>193</v>
      </c>
      <c r="C293" s="102" t="s">
        <v>357</v>
      </c>
      <c r="D293" s="103"/>
      <c r="E293" s="122" t="str">
        <f>LEFT(ChartofAccounts2[[#This Row],[Map to]],6)</f>
        <v/>
      </c>
      <c r="F293" s="125" t="str">
        <f>IF(ISNA(VLOOKUP(ChartofAccounts2[[#This Row],[MapNumber]],MappingDatabase[#All],4,FALSE)),"",VLOOKUP(ChartofAccounts2[[#This Row],[MapNumber]],MappingDatabase[#All],4,FALSE))</f>
        <v/>
      </c>
    </row>
    <row r="294" spans="2:6" s="23" customFormat="1" ht="13.5" x14ac:dyDescent="0.3">
      <c r="B294" s="101" t="s">
        <v>194</v>
      </c>
      <c r="C294" s="102" t="s">
        <v>358</v>
      </c>
      <c r="D294" s="103"/>
      <c r="E294" s="122" t="str">
        <f>LEFT(ChartofAccounts2[[#This Row],[Map to]],6)</f>
        <v/>
      </c>
      <c r="F294" s="125" t="str">
        <f>IF(ISNA(VLOOKUP(ChartofAccounts2[[#This Row],[MapNumber]],MappingDatabase[#All],4,FALSE)),"",VLOOKUP(ChartofAccounts2[[#This Row],[MapNumber]],MappingDatabase[#All],4,FALSE))</f>
        <v/>
      </c>
    </row>
    <row r="295" spans="2:6" s="23" customFormat="1" ht="13.5" x14ac:dyDescent="0.3">
      <c r="B295" s="101" t="s">
        <v>195</v>
      </c>
      <c r="C295" s="102" t="s">
        <v>359</v>
      </c>
      <c r="D295" s="103"/>
      <c r="E295" s="122" t="str">
        <f>LEFT(ChartofAccounts2[[#This Row],[Map to]],6)</f>
        <v/>
      </c>
      <c r="F295" s="125" t="str">
        <f>IF(ISNA(VLOOKUP(ChartofAccounts2[[#This Row],[MapNumber]],MappingDatabase[#All],4,FALSE)),"",VLOOKUP(ChartofAccounts2[[#This Row],[MapNumber]],MappingDatabase[#All],4,FALSE))</f>
        <v/>
      </c>
    </row>
    <row r="296" spans="2:6" s="23" customFormat="1" ht="13.5" x14ac:dyDescent="0.3">
      <c r="B296" s="101" t="s">
        <v>196</v>
      </c>
      <c r="C296" s="102" t="s">
        <v>360</v>
      </c>
      <c r="D296" s="103"/>
      <c r="E296" s="122" t="str">
        <f>LEFT(ChartofAccounts2[[#This Row],[Map to]],6)</f>
        <v/>
      </c>
      <c r="F296" s="125" t="str">
        <f>IF(ISNA(VLOOKUP(ChartofAccounts2[[#This Row],[MapNumber]],MappingDatabase[#All],4,FALSE)),"",VLOOKUP(ChartofAccounts2[[#This Row],[MapNumber]],MappingDatabase[#All],4,FALSE))</f>
        <v/>
      </c>
    </row>
    <row r="297" spans="2:6" s="23" customFormat="1" ht="13.5" x14ac:dyDescent="0.3">
      <c r="B297" s="101" t="s">
        <v>197</v>
      </c>
      <c r="C297" s="102" t="s">
        <v>361</v>
      </c>
      <c r="D297" s="103"/>
      <c r="E297" s="122" t="str">
        <f>LEFT(ChartofAccounts2[[#This Row],[Map to]],6)</f>
        <v/>
      </c>
      <c r="F297" s="125" t="str">
        <f>IF(ISNA(VLOOKUP(ChartofAccounts2[[#This Row],[MapNumber]],MappingDatabase[#All],4,FALSE)),"",VLOOKUP(ChartofAccounts2[[#This Row],[MapNumber]],MappingDatabase[#All],4,FALSE))</f>
        <v/>
      </c>
    </row>
    <row r="298" spans="2:6" s="23" customFormat="1" ht="13.5" x14ac:dyDescent="0.3">
      <c r="B298" s="101" t="s">
        <v>198</v>
      </c>
      <c r="C298" s="102" t="s">
        <v>362</v>
      </c>
      <c r="D298" s="103"/>
      <c r="E298" s="122" t="str">
        <f>LEFT(ChartofAccounts2[[#This Row],[Map to]],6)</f>
        <v/>
      </c>
      <c r="F298" s="125" t="str">
        <f>IF(ISNA(VLOOKUP(ChartofAccounts2[[#This Row],[MapNumber]],MappingDatabase[#All],4,FALSE)),"",VLOOKUP(ChartofAccounts2[[#This Row],[MapNumber]],MappingDatabase[#All],4,FALSE))</f>
        <v/>
      </c>
    </row>
    <row r="299" spans="2:6" s="23" customFormat="1" ht="13.5" x14ac:dyDescent="0.3">
      <c r="B299" s="101" t="s">
        <v>199</v>
      </c>
      <c r="C299" s="102" t="s">
        <v>363</v>
      </c>
      <c r="D299" s="103"/>
      <c r="E299" s="122" t="str">
        <f>LEFT(ChartofAccounts2[[#This Row],[Map to]],6)</f>
        <v/>
      </c>
      <c r="F299" s="125" t="str">
        <f>IF(ISNA(VLOOKUP(ChartofAccounts2[[#This Row],[MapNumber]],MappingDatabase[#All],4,FALSE)),"",VLOOKUP(ChartofAccounts2[[#This Row],[MapNumber]],MappingDatabase[#All],4,FALSE))</f>
        <v/>
      </c>
    </row>
    <row r="300" spans="2:6" s="23" customFormat="1" ht="13.5" x14ac:dyDescent="0.3">
      <c r="B300" s="101" t="s">
        <v>200</v>
      </c>
      <c r="C300" s="102" t="s">
        <v>364</v>
      </c>
      <c r="D300" s="103"/>
      <c r="E300" s="122" t="str">
        <f>LEFT(ChartofAccounts2[[#This Row],[Map to]],6)</f>
        <v/>
      </c>
      <c r="F300" s="125" t="str">
        <f>IF(ISNA(VLOOKUP(ChartofAccounts2[[#This Row],[MapNumber]],MappingDatabase[#All],4,FALSE)),"",VLOOKUP(ChartofAccounts2[[#This Row],[MapNumber]],MappingDatabase[#All],4,FALSE))</f>
        <v/>
      </c>
    </row>
    <row r="301" spans="2:6" s="23" customFormat="1" ht="13.5" x14ac:dyDescent="0.3">
      <c r="B301" s="101" t="s">
        <v>201</v>
      </c>
      <c r="C301" s="102" t="s">
        <v>365</v>
      </c>
      <c r="D301" s="103"/>
      <c r="E301" s="122" t="str">
        <f>LEFT(ChartofAccounts2[[#This Row],[Map to]],6)</f>
        <v/>
      </c>
      <c r="F301" s="125" t="str">
        <f>IF(ISNA(VLOOKUP(ChartofAccounts2[[#This Row],[MapNumber]],MappingDatabase[#All],4,FALSE)),"",VLOOKUP(ChartofAccounts2[[#This Row],[MapNumber]],MappingDatabase[#All],4,FALSE))</f>
        <v/>
      </c>
    </row>
    <row r="302" spans="2:6" s="23" customFormat="1" ht="13.5" x14ac:dyDescent="0.3">
      <c r="B302" s="101" t="s">
        <v>202</v>
      </c>
      <c r="C302" s="102" t="s">
        <v>366</v>
      </c>
      <c r="D302" s="103"/>
      <c r="E302" s="122" t="str">
        <f>LEFT(ChartofAccounts2[[#This Row],[Map to]],6)</f>
        <v/>
      </c>
      <c r="F302" s="125" t="str">
        <f>IF(ISNA(VLOOKUP(ChartofAccounts2[[#This Row],[MapNumber]],MappingDatabase[#All],4,FALSE)),"",VLOOKUP(ChartofAccounts2[[#This Row],[MapNumber]],MappingDatabase[#All],4,FALSE))</f>
        <v/>
      </c>
    </row>
    <row r="303" spans="2:6" s="23" customFormat="1" ht="13.5" x14ac:dyDescent="0.3">
      <c r="B303" s="101" t="s">
        <v>203</v>
      </c>
      <c r="C303" s="102" t="s">
        <v>367</v>
      </c>
      <c r="D303" s="103"/>
      <c r="E303" s="122" t="str">
        <f>LEFT(ChartofAccounts2[[#This Row],[Map to]],6)</f>
        <v/>
      </c>
      <c r="F303" s="125" t="str">
        <f>IF(ISNA(VLOOKUP(ChartofAccounts2[[#This Row],[MapNumber]],MappingDatabase[#All],4,FALSE)),"",VLOOKUP(ChartofAccounts2[[#This Row],[MapNumber]],MappingDatabase[#All],4,FALSE))</f>
        <v/>
      </c>
    </row>
    <row r="304" spans="2:6" s="23" customFormat="1" ht="13.5" x14ac:dyDescent="0.3">
      <c r="B304" s="101" t="s">
        <v>204</v>
      </c>
      <c r="C304" s="102" t="s">
        <v>368</v>
      </c>
      <c r="D304" s="103"/>
      <c r="E304" s="122" t="str">
        <f>LEFT(ChartofAccounts2[[#This Row],[Map to]],6)</f>
        <v/>
      </c>
      <c r="F304" s="125" t="str">
        <f>IF(ISNA(VLOOKUP(ChartofAccounts2[[#This Row],[MapNumber]],MappingDatabase[#All],4,FALSE)),"",VLOOKUP(ChartofAccounts2[[#This Row],[MapNumber]],MappingDatabase[#All],4,FALSE))</f>
        <v/>
      </c>
    </row>
    <row r="305" spans="2:6" s="23" customFormat="1" ht="13.5" x14ac:dyDescent="0.3">
      <c r="B305" s="101" t="s">
        <v>205</v>
      </c>
      <c r="C305" s="102" t="s">
        <v>369</v>
      </c>
      <c r="D305" s="103"/>
      <c r="E305" s="122" t="str">
        <f>LEFT(ChartofAccounts2[[#This Row],[Map to]],6)</f>
        <v/>
      </c>
      <c r="F305" s="125" t="str">
        <f>IF(ISNA(VLOOKUP(ChartofAccounts2[[#This Row],[MapNumber]],MappingDatabase[#All],4,FALSE)),"",VLOOKUP(ChartofAccounts2[[#This Row],[MapNumber]],MappingDatabase[#All],4,FALSE))</f>
        <v/>
      </c>
    </row>
    <row r="306" spans="2:6" s="23" customFormat="1" ht="13.5" x14ac:dyDescent="0.3">
      <c r="B306" s="101" t="s">
        <v>206</v>
      </c>
      <c r="C306" s="102" t="s">
        <v>370</v>
      </c>
      <c r="D306" s="103"/>
      <c r="E306" s="122" t="str">
        <f>LEFT(ChartofAccounts2[[#This Row],[Map to]],6)</f>
        <v/>
      </c>
      <c r="F306" s="125" t="str">
        <f>IF(ISNA(VLOOKUP(ChartofAccounts2[[#This Row],[MapNumber]],MappingDatabase[#All],4,FALSE)),"",VLOOKUP(ChartofAccounts2[[#This Row],[MapNumber]],MappingDatabase[#All],4,FALSE))</f>
        <v/>
      </c>
    </row>
    <row r="307" spans="2:6" s="23" customFormat="1" ht="13.5" x14ac:dyDescent="0.3">
      <c r="B307" s="101" t="s">
        <v>772</v>
      </c>
      <c r="C307" s="102" t="s">
        <v>773</v>
      </c>
      <c r="D307" s="103"/>
      <c r="E307" s="122" t="str">
        <f>LEFT(ChartofAccounts2[[#This Row],[Map to]],6)</f>
        <v/>
      </c>
      <c r="F307" s="125" t="str">
        <f>IF(ISNA(VLOOKUP(ChartofAccounts2[[#This Row],[MapNumber]],MappingDatabase[#All],4,FALSE)),"",VLOOKUP(ChartofAccounts2[[#This Row],[MapNumber]],MappingDatabase[#All],4,FALSE))</f>
        <v/>
      </c>
    </row>
    <row r="308" spans="2:6" s="23" customFormat="1" ht="13.5" x14ac:dyDescent="0.3">
      <c r="B308" s="101" t="s">
        <v>774</v>
      </c>
      <c r="C308" s="102" t="s">
        <v>775</v>
      </c>
      <c r="D308" s="103"/>
      <c r="E308" s="122" t="str">
        <f>LEFT(ChartofAccounts2[[#This Row],[Map to]],6)</f>
        <v/>
      </c>
      <c r="F308" s="125" t="str">
        <f>IF(ISNA(VLOOKUP(ChartofAccounts2[[#This Row],[MapNumber]],MappingDatabase[#All],4,FALSE)),"",VLOOKUP(ChartofAccounts2[[#This Row],[MapNumber]],MappingDatabase[#All],4,FALSE))</f>
        <v/>
      </c>
    </row>
    <row r="309" spans="2:6" s="23" customFormat="1" ht="13.5" x14ac:dyDescent="0.3">
      <c r="B309" s="101" t="s">
        <v>776</v>
      </c>
      <c r="C309" s="102" t="s">
        <v>777</v>
      </c>
      <c r="D309" s="103"/>
      <c r="E309" s="122" t="str">
        <f>LEFT(ChartofAccounts2[[#This Row],[Map to]],6)</f>
        <v/>
      </c>
      <c r="F309" s="125" t="str">
        <f>IF(ISNA(VLOOKUP(ChartofAccounts2[[#This Row],[MapNumber]],MappingDatabase[#All],4,FALSE)),"",VLOOKUP(ChartofAccounts2[[#This Row],[MapNumber]],MappingDatabase[#All],4,FALSE))</f>
        <v/>
      </c>
    </row>
    <row r="310" spans="2:6" s="23" customFormat="1" ht="13.5" x14ac:dyDescent="0.3">
      <c r="B310" s="101" t="s">
        <v>778</v>
      </c>
      <c r="C310" s="102" t="s">
        <v>779</v>
      </c>
      <c r="D310" s="103"/>
      <c r="E310" s="122" t="str">
        <f>LEFT(ChartofAccounts2[[#This Row],[Map to]],6)</f>
        <v/>
      </c>
      <c r="F310" s="125" t="str">
        <f>IF(ISNA(VLOOKUP(ChartofAccounts2[[#This Row],[MapNumber]],MappingDatabase[#All],4,FALSE)),"",VLOOKUP(ChartofAccounts2[[#This Row],[MapNumber]],MappingDatabase[#All],4,FALSE))</f>
        <v/>
      </c>
    </row>
    <row r="311" spans="2:6" s="23" customFormat="1" ht="13.5" x14ac:dyDescent="0.3">
      <c r="B311" s="101" t="s">
        <v>780</v>
      </c>
      <c r="C311" s="102" t="s">
        <v>781</v>
      </c>
      <c r="D311" s="103"/>
      <c r="E311" s="122" t="str">
        <f>LEFT(ChartofAccounts2[[#This Row],[Map to]],6)</f>
        <v/>
      </c>
      <c r="F311" s="125" t="str">
        <f>IF(ISNA(VLOOKUP(ChartofAccounts2[[#This Row],[MapNumber]],MappingDatabase[#All],4,FALSE)),"",VLOOKUP(ChartofAccounts2[[#This Row],[MapNumber]],MappingDatabase[#All],4,FALSE))</f>
        <v/>
      </c>
    </row>
    <row r="312" spans="2:6" s="23" customFormat="1" ht="13.5" x14ac:dyDescent="0.3">
      <c r="B312" s="101" t="s">
        <v>782</v>
      </c>
      <c r="C312" s="102" t="s">
        <v>783</v>
      </c>
      <c r="D312" s="103"/>
      <c r="E312" s="122" t="str">
        <f>LEFT(ChartofAccounts2[[#This Row],[Map to]],6)</f>
        <v/>
      </c>
      <c r="F312" s="125" t="str">
        <f>IF(ISNA(VLOOKUP(ChartofAccounts2[[#This Row],[MapNumber]],MappingDatabase[#All],4,FALSE)),"",VLOOKUP(ChartofAccounts2[[#This Row],[MapNumber]],MappingDatabase[#All],4,FALSE))</f>
        <v/>
      </c>
    </row>
    <row r="313" spans="2:6" s="23" customFormat="1" ht="13.5" x14ac:dyDescent="0.3">
      <c r="B313" s="101" t="s">
        <v>784</v>
      </c>
      <c r="C313" s="102" t="s">
        <v>785</v>
      </c>
      <c r="D313" s="103"/>
      <c r="E313" s="122" t="str">
        <f>LEFT(ChartofAccounts2[[#This Row],[Map to]],6)</f>
        <v/>
      </c>
      <c r="F313" s="125" t="str">
        <f>IF(ISNA(VLOOKUP(ChartofAccounts2[[#This Row],[MapNumber]],MappingDatabase[#All],4,FALSE)),"",VLOOKUP(ChartofAccounts2[[#This Row],[MapNumber]],MappingDatabase[#All],4,FALSE))</f>
        <v/>
      </c>
    </row>
    <row r="314" spans="2:6" s="23" customFormat="1" ht="13.5" x14ac:dyDescent="0.3">
      <c r="B314" s="101" t="s">
        <v>786</v>
      </c>
      <c r="C314" s="102" t="s">
        <v>787</v>
      </c>
      <c r="D314" s="103"/>
      <c r="E314" s="122" t="str">
        <f>LEFT(ChartofAccounts2[[#This Row],[Map to]],6)</f>
        <v/>
      </c>
      <c r="F314" s="125" t="str">
        <f>IF(ISNA(VLOOKUP(ChartofAccounts2[[#This Row],[MapNumber]],MappingDatabase[#All],4,FALSE)),"",VLOOKUP(ChartofAccounts2[[#This Row],[MapNumber]],MappingDatabase[#All],4,FALSE))</f>
        <v/>
      </c>
    </row>
    <row r="315" spans="2:6" s="23" customFormat="1" ht="13.5" x14ac:dyDescent="0.3">
      <c r="B315" s="101" t="s">
        <v>788</v>
      </c>
      <c r="C315" s="102" t="s">
        <v>789</v>
      </c>
      <c r="D315" s="103"/>
      <c r="E315" s="122" t="str">
        <f>LEFT(ChartofAccounts2[[#This Row],[Map to]],6)</f>
        <v/>
      </c>
      <c r="F315" s="125" t="str">
        <f>IF(ISNA(VLOOKUP(ChartofAccounts2[[#This Row],[MapNumber]],MappingDatabase[#All],4,FALSE)),"",VLOOKUP(ChartofAccounts2[[#This Row],[MapNumber]],MappingDatabase[#All],4,FALSE))</f>
        <v/>
      </c>
    </row>
    <row r="316" spans="2:6" s="23" customFormat="1" ht="13.5" x14ac:dyDescent="0.3">
      <c r="B316" s="101" t="s">
        <v>790</v>
      </c>
      <c r="C316" s="102" t="s">
        <v>791</v>
      </c>
      <c r="D316" s="103"/>
      <c r="E316" s="122" t="str">
        <f>LEFT(ChartofAccounts2[[#This Row],[Map to]],6)</f>
        <v/>
      </c>
      <c r="F316" s="125" t="str">
        <f>IF(ISNA(VLOOKUP(ChartofAccounts2[[#This Row],[MapNumber]],MappingDatabase[#All],4,FALSE)),"",VLOOKUP(ChartofAccounts2[[#This Row],[MapNumber]],MappingDatabase[#All],4,FALSE))</f>
        <v/>
      </c>
    </row>
    <row r="317" spans="2:6" s="23" customFormat="1" ht="13.5" x14ac:dyDescent="0.3">
      <c r="B317" s="101" t="s">
        <v>792</v>
      </c>
      <c r="C317" s="102" t="s">
        <v>793</v>
      </c>
      <c r="D317" s="103"/>
      <c r="E317" s="122" t="str">
        <f>LEFT(ChartofAccounts2[[#This Row],[Map to]],6)</f>
        <v/>
      </c>
      <c r="F317" s="125" t="str">
        <f>IF(ISNA(VLOOKUP(ChartofAccounts2[[#This Row],[MapNumber]],MappingDatabase[#All],4,FALSE)),"",VLOOKUP(ChartofAccounts2[[#This Row],[MapNumber]],MappingDatabase[#All],4,FALSE))</f>
        <v/>
      </c>
    </row>
    <row r="318" spans="2:6" s="23" customFormat="1" ht="13.5" x14ac:dyDescent="0.3">
      <c r="B318" s="101" t="s">
        <v>794</v>
      </c>
      <c r="C318" s="102" t="s">
        <v>795</v>
      </c>
      <c r="D318" s="103"/>
      <c r="E318" s="122" t="str">
        <f>LEFT(ChartofAccounts2[[#This Row],[Map to]],6)</f>
        <v/>
      </c>
      <c r="F318" s="125" t="str">
        <f>IF(ISNA(VLOOKUP(ChartofAccounts2[[#This Row],[MapNumber]],MappingDatabase[#All],4,FALSE)),"",VLOOKUP(ChartofAccounts2[[#This Row],[MapNumber]],MappingDatabase[#All],4,FALSE))</f>
        <v/>
      </c>
    </row>
    <row r="319" spans="2:6" s="23" customFormat="1" ht="13.5" x14ac:dyDescent="0.3">
      <c r="B319" s="101" t="s">
        <v>796</v>
      </c>
      <c r="C319" s="102" t="s">
        <v>797</v>
      </c>
      <c r="D319" s="103"/>
      <c r="E319" s="122" t="str">
        <f>LEFT(ChartofAccounts2[[#This Row],[Map to]],6)</f>
        <v/>
      </c>
      <c r="F319" s="125" t="str">
        <f>IF(ISNA(VLOOKUP(ChartofAccounts2[[#This Row],[MapNumber]],MappingDatabase[#All],4,FALSE)),"",VLOOKUP(ChartofAccounts2[[#This Row],[MapNumber]],MappingDatabase[#All],4,FALSE))</f>
        <v/>
      </c>
    </row>
    <row r="320" spans="2:6" s="23" customFormat="1" ht="13.5" x14ac:dyDescent="0.3">
      <c r="B320" s="101" t="s">
        <v>798</v>
      </c>
      <c r="C320" s="102" t="s">
        <v>799</v>
      </c>
      <c r="D320" s="103"/>
      <c r="E320" s="122" t="str">
        <f>LEFT(ChartofAccounts2[[#This Row],[Map to]],6)</f>
        <v/>
      </c>
      <c r="F320" s="125" t="str">
        <f>IF(ISNA(VLOOKUP(ChartofAccounts2[[#This Row],[MapNumber]],MappingDatabase[#All],4,FALSE)),"",VLOOKUP(ChartofAccounts2[[#This Row],[MapNumber]],MappingDatabase[#All],4,FALSE))</f>
        <v/>
      </c>
    </row>
    <row r="321" spans="2:6" s="23" customFormat="1" ht="13.5" x14ac:dyDescent="0.3">
      <c r="B321" s="101" t="s">
        <v>800</v>
      </c>
      <c r="C321" s="102" t="s">
        <v>801</v>
      </c>
      <c r="D321" s="103"/>
      <c r="E321" s="122" t="str">
        <f>LEFT(ChartofAccounts2[[#This Row],[Map to]],6)</f>
        <v/>
      </c>
      <c r="F321" s="125" t="str">
        <f>IF(ISNA(VLOOKUP(ChartofAccounts2[[#This Row],[MapNumber]],MappingDatabase[#All],4,FALSE)),"",VLOOKUP(ChartofAccounts2[[#This Row],[MapNumber]],MappingDatabase[#All],4,FALSE))</f>
        <v/>
      </c>
    </row>
    <row r="322" spans="2:6" s="23" customFormat="1" ht="13.5" x14ac:dyDescent="0.3">
      <c r="B322" s="101" t="s">
        <v>802</v>
      </c>
      <c r="C322" s="102" t="s">
        <v>803</v>
      </c>
      <c r="D322" s="103"/>
      <c r="E322" s="122" t="str">
        <f>LEFT(ChartofAccounts2[[#This Row],[Map to]],6)</f>
        <v/>
      </c>
      <c r="F322" s="125" t="str">
        <f>IF(ISNA(VLOOKUP(ChartofAccounts2[[#This Row],[MapNumber]],MappingDatabase[#All],4,FALSE)),"",VLOOKUP(ChartofAccounts2[[#This Row],[MapNumber]],MappingDatabase[#All],4,FALSE))</f>
        <v/>
      </c>
    </row>
    <row r="323" spans="2:6" s="23" customFormat="1" ht="13.5" x14ac:dyDescent="0.3">
      <c r="B323" s="101" t="s">
        <v>804</v>
      </c>
      <c r="C323" s="102" t="s">
        <v>805</v>
      </c>
      <c r="D323" s="103"/>
      <c r="E323" s="122" t="str">
        <f>LEFT(ChartofAccounts2[[#This Row],[Map to]],6)</f>
        <v/>
      </c>
      <c r="F323" s="125" t="str">
        <f>IF(ISNA(VLOOKUP(ChartofAccounts2[[#This Row],[MapNumber]],MappingDatabase[#All],4,FALSE)),"",VLOOKUP(ChartofAccounts2[[#This Row],[MapNumber]],MappingDatabase[#All],4,FALSE))</f>
        <v/>
      </c>
    </row>
    <row r="324" spans="2:6" s="23" customFormat="1" ht="13.5" x14ac:dyDescent="0.3">
      <c r="B324" s="101" t="s">
        <v>806</v>
      </c>
      <c r="C324" s="102" t="s">
        <v>807</v>
      </c>
      <c r="D324" s="103"/>
      <c r="E324" s="122" t="str">
        <f>LEFT(ChartofAccounts2[[#This Row],[Map to]],6)</f>
        <v/>
      </c>
      <c r="F324" s="125" t="str">
        <f>IF(ISNA(VLOOKUP(ChartofAccounts2[[#This Row],[MapNumber]],MappingDatabase[#All],4,FALSE)),"",VLOOKUP(ChartofAccounts2[[#This Row],[MapNumber]],MappingDatabase[#All],4,FALSE))</f>
        <v/>
      </c>
    </row>
    <row r="325" spans="2:6" s="23" customFormat="1" ht="13.5" x14ac:dyDescent="0.3">
      <c r="B325" s="101" t="s">
        <v>808</v>
      </c>
      <c r="C325" s="102" t="s">
        <v>809</v>
      </c>
      <c r="D325" s="103"/>
      <c r="E325" s="122" t="str">
        <f>LEFT(ChartofAccounts2[[#This Row],[Map to]],6)</f>
        <v/>
      </c>
      <c r="F325" s="125" t="str">
        <f>IF(ISNA(VLOOKUP(ChartofAccounts2[[#This Row],[MapNumber]],MappingDatabase[#All],4,FALSE)),"",VLOOKUP(ChartofAccounts2[[#This Row],[MapNumber]],MappingDatabase[#All],4,FALSE))</f>
        <v/>
      </c>
    </row>
    <row r="326" spans="2:6" s="23" customFormat="1" ht="13.5" x14ac:dyDescent="0.3">
      <c r="B326" s="101" t="s">
        <v>810</v>
      </c>
      <c r="C326" s="102" t="s">
        <v>811</v>
      </c>
      <c r="D326" s="103"/>
      <c r="E326" s="122" t="str">
        <f>LEFT(ChartofAccounts2[[#This Row],[Map to]],6)</f>
        <v/>
      </c>
      <c r="F326" s="125" t="str">
        <f>IF(ISNA(VLOOKUP(ChartofAccounts2[[#This Row],[MapNumber]],MappingDatabase[#All],4,FALSE)),"",VLOOKUP(ChartofAccounts2[[#This Row],[MapNumber]],MappingDatabase[#All],4,FALSE))</f>
        <v/>
      </c>
    </row>
    <row r="327" spans="2:6" s="23" customFormat="1" ht="13.5" x14ac:dyDescent="0.3">
      <c r="B327" s="101" t="s">
        <v>812</v>
      </c>
      <c r="C327" s="102" t="s">
        <v>813</v>
      </c>
      <c r="D327" s="103"/>
      <c r="E327" s="122" t="str">
        <f>LEFT(ChartofAccounts2[[#This Row],[Map to]],6)</f>
        <v/>
      </c>
      <c r="F327" s="125" t="str">
        <f>IF(ISNA(VLOOKUP(ChartofAccounts2[[#This Row],[MapNumber]],MappingDatabase[#All],4,FALSE)),"",VLOOKUP(ChartofAccounts2[[#This Row],[MapNumber]],MappingDatabase[#All],4,FALSE))</f>
        <v/>
      </c>
    </row>
    <row r="328" spans="2:6" s="23" customFormat="1" ht="13.5" x14ac:dyDescent="0.3">
      <c r="B328" s="101" t="s">
        <v>814</v>
      </c>
      <c r="C328" s="102" t="s">
        <v>815</v>
      </c>
      <c r="D328" s="103"/>
      <c r="E328" s="122" t="str">
        <f>LEFT(ChartofAccounts2[[#This Row],[Map to]],6)</f>
        <v/>
      </c>
      <c r="F328" s="125" t="str">
        <f>IF(ISNA(VLOOKUP(ChartofAccounts2[[#This Row],[MapNumber]],MappingDatabase[#All],4,FALSE)),"",VLOOKUP(ChartofAccounts2[[#This Row],[MapNumber]],MappingDatabase[#All],4,FALSE))</f>
        <v/>
      </c>
    </row>
    <row r="329" spans="2:6" s="23" customFormat="1" ht="13.5" x14ac:dyDescent="0.3">
      <c r="B329" s="101" t="s">
        <v>816</v>
      </c>
      <c r="C329" s="102" t="s">
        <v>817</v>
      </c>
      <c r="D329" s="103"/>
      <c r="E329" s="122" t="str">
        <f>LEFT(ChartofAccounts2[[#This Row],[Map to]],6)</f>
        <v/>
      </c>
      <c r="F329" s="125" t="str">
        <f>IF(ISNA(VLOOKUP(ChartofAccounts2[[#This Row],[MapNumber]],MappingDatabase[#All],4,FALSE)),"",VLOOKUP(ChartofAccounts2[[#This Row],[MapNumber]],MappingDatabase[#All],4,FALSE))</f>
        <v/>
      </c>
    </row>
    <row r="330" spans="2:6" s="23" customFormat="1" ht="13.5" x14ac:dyDescent="0.3">
      <c r="B330" s="101" t="s">
        <v>818</v>
      </c>
      <c r="C330" s="102" t="s">
        <v>819</v>
      </c>
      <c r="D330" s="103"/>
      <c r="E330" s="122" t="str">
        <f>LEFT(ChartofAccounts2[[#This Row],[Map to]],6)</f>
        <v/>
      </c>
      <c r="F330" s="125" t="str">
        <f>IF(ISNA(VLOOKUP(ChartofAccounts2[[#This Row],[MapNumber]],MappingDatabase[#All],4,FALSE)),"",VLOOKUP(ChartofAccounts2[[#This Row],[MapNumber]],MappingDatabase[#All],4,FALSE))</f>
        <v/>
      </c>
    </row>
    <row r="331" spans="2:6" s="23" customFormat="1" ht="13.5" x14ac:dyDescent="0.3">
      <c r="B331" s="101" t="s">
        <v>820</v>
      </c>
      <c r="C331" s="102" t="s">
        <v>821</v>
      </c>
      <c r="D331" s="103"/>
      <c r="E331" s="122" t="str">
        <f>LEFT(ChartofAccounts2[[#This Row],[Map to]],6)</f>
        <v/>
      </c>
      <c r="F331" s="125" t="str">
        <f>IF(ISNA(VLOOKUP(ChartofAccounts2[[#This Row],[MapNumber]],MappingDatabase[#All],4,FALSE)),"",VLOOKUP(ChartofAccounts2[[#This Row],[MapNumber]],MappingDatabase[#All],4,FALSE))</f>
        <v/>
      </c>
    </row>
    <row r="332" spans="2:6" s="23" customFormat="1" ht="13.5" x14ac:dyDescent="0.3">
      <c r="B332" s="101" t="s">
        <v>822</v>
      </c>
      <c r="C332" s="102" t="s">
        <v>823</v>
      </c>
      <c r="D332" s="103"/>
      <c r="E332" s="122" t="str">
        <f>LEFT(ChartofAccounts2[[#This Row],[Map to]],6)</f>
        <v/>
      </c>
      <c r="F332" s="125" t="str">
        <f>IF(ISNA(VLOOKUP(ChartofAccounts2[[#This Row],[MapNumber]],MappingDatabase[#All],4,FALSE)),"",VLOOKUP(ChartofAccounts2[[#This Row],[MapNumber]],MappingDatabase[#All],4,FALSE))</f>
        <v/>
      </c>
    </row>
    <row r="333" spans="2:6" s="23" customFormat="1" ht="13.5" x14ac:dyDescent="0.3">
      <c r="B333" s="101" t="s">
        <v>824</v>
      </c>
      <c r="C333" s="102" t="s">
        <v>825</v>
      </c>
      <c r="D333" s="103"/>
      <c r="E333" s="122" t="str">
        <f>LEFT(ChartofAccounts2[[#This Row],[Map to]],6)</f>
        <v/>
      </c>
      <c r="F333" s="125" t="str">
        <f>IF(ISNA(VLOOKUP(ChartofAccounts2[[#This Row],[MapNumber]],MappingDatabase[#All],4,FALSE)),"",VLOOKUP(ChartofAccounts2[[#This Row],[MapNumber]],MappingDatabase[#All],4,FALSE))</f>
        <v/>
      </c>
    </row>
    <row r="334" spans="2:6" s="23" customFormat="1" ht="13.5" x14ac:dyDescent="0.3">
      <c r="B334" s="101" t="s">
        <v>826</v>
      </c>
      <c r="C334" s="102" t="s">
        <v>827</v>
      </c>
      <c r="D334" s="103"/>
      <c r="E334" s="122" t="str">
        <f>LEFT(ChartofAccounts2[[#This Row],[Map to]],6)</f>
        <v/>
      </c>
      <c r="F334" s="125" t="str">
        <f>IF(ISNA(VLOOKUP(ChartofAccounts2[[#This Row],[MapNumber]],MappingDatabase[#All],4,FALSE)),"",VLOOKUP(ChartofAccounts2[[#This Row],[MapNumber]],MappingDatabase[#All],4,FALSE))</f>
        <v/>
      </c>
    </row>
    <row r="335" spans="2:6" s="23" customFormat="1" ht="13.5" x14ac:dyDescent="0.3">
      <c r="B335" s="101" t="s">
        <v>828</v>
      </c>
      <c r="C335" s="102" t="s">
        <v>829</v>
      </c>
      <c r="D335" s="103"/>
      <c r="E335" s="122" t="str">
        <f>LEFT(ChartofAccounts2[[#This Row],[Map to]],6)</f>
        <v/>
      </c>
      <c r="F335" s="125" t="str">
        <f>IF(ISNA(VLOOKUP(ChartofAccounts2[[#This Row],[MapNumber]],MappingDatabase[#All],4,FALSE)),"",VLOOKUP(ChartofAccounts2[[#This Row],[MapNumber]],MappingDatabase[#All],4,FALSE))</f>
        <v/>
      </c>
    </row>
    <row r="336" spans="2:6" s="23" customFormat="1" ht="13.5" x14ac:dyDescent="0.3">
      <c r="B336" s="101" t="s">
        <v>830</v>
      </c>
      <c r="C336" s="102" t="s">
        <v>831</v>
      </c>
      <c r="D336" s="103"/>
      <c r="E336" s="122" t="str">
        <f>LEFT(ChartofAccounts2[[#This Row],[Map to]],6)</f>
        <v/>
      </c>
      <c r="F336" s="125" t="str">
        <f>IF(ISNA(VLOOKUP(ChartofAccounts2[[#This Row],[MapNumber]],MappingDatabase[#All],4,FALSE)),"",VLOOKUP(ChartofAccounts2[[#This Row],[MapNumber]],MappingDatabase[#All],4,FALSE))</f>
        <v/>
      </c>
    </row>
    <row r="337" spans="2:6" s="23" customFormat="1" ht="13.5" x14ac:dyDescent="0.3">
      <c r="B337" s="101" t="s">
        <v>832</v>
      </c>
      <c r="C337" s="102" t="s">
        <v>833</v>
      </c>
      <c r="D337" s="103"/>
      <c r="E337" s="122" t="str">
        <f>LEFT(ChartofAccounts2[[#This Row],[Map to]],6)</f>
        <v/>
      </c>
      <c r="F337" s="125" t="str">
        <f>IF(ISNA(VLOOKUP(ChartofAccounts2[[#This Row],[MapNumber]],MappingDatabase[#All],4,FALSE)),"",VLOOKUP(ChartofAccounts2[[#This Row],[MapNumber]],MappingDatabase[#All],4,FALSE))</f>
        <v/>
      </c>
    </row>
    <row r="338" spans="2:6" s="23" customFormat="1" ht="13.5" x14ac:dyDescent="0.3">
      <c r="B338" s="101" t="s">
        <v>834</v>
      </c>
      <c r="C338" s="102" t="s">
        <v>835</v>
      </c>
      <c r="D338" s="103"/>
      <c r="E338" s="122" t="str">
        <f>LEFT(ChartofAccounts2[[#This Row],[Map to]],6)</f>
        <v/>
      </c>
      <c r="F338" s="125" t="str">
        <f>IF(ISNA(VLOOKUP(ChartofAccounts2[[#This Row],[MapNumber]],MappingDatabase[#All],4,FALSE)),"",VLOOKUP(ChartofAccounts2[[#This Row],[MapNumber]],MappingDatabase[#All],4,FALSE))</f>
        <v/>
      </c>
    </row>
    <row r="339" spans="2:6" s="23" customFormat="1" ht="13.5" x14ac:dyDescent="0.3">
      <c r="B339" s="101" t="s">
        <v>836</v>
      </c>
      <c r="C339" s="102" t="s">
        <v>837</v>
      </c>
      <c r="D339" s="103"/>
      <c r="E339" s="122" t="str">
        <f>LEFT(ChartofAccounts2[[#This Row],[Map to]],6)</f>
        <v/>
      </c>
      <c r="F339" s="125" t="str">
        <f>IF(ISNA(VLOOKUP(ChartofAccounts2[[#This Row],[MapNumber]],MappingDatabase[#All],4,FALSE)),"",VLOOKUP(ChartofAccounts2[[#This Row],[MapNumber]],MappingDatabase[#All],4,FALSE))</f>
        <v/>
      </c>
    </row>
    <row r="340" spans="2:6" s="23" customFormat="1" ht="13.5" x14ac:dyDescent="0.3">
      <c r="B340" s="101" t="s">
        <v>838</v>
      </c>
      <c r="C340" s="102" t="s">
        <v>839</v>
      </c>
      <c r="D340" s="103"/>
      <c r="E340" s="122" t="str">
        <f>LEFT(ChartofAccounts2[[#This Row],[Map to]],6)</f>
        <v/>
      </c>
      <c r="F340" s="125" t="str">
        <f>IF(ISNA(VLOOKUP(ChartofAccounts2[[#This Row],[MapNumber]],MappingDatabase[#All],4,FALSE)),"",VLOOKUP(ChartofAccounts2[[#This Row],[MapNumber]],MappingDatabase[#All],4,FALSE))</f>
        <v/>
      </c>
    </row>
    <row r="341" spans="2:6" s="23" customFormat="1" ht="13.5" x14ac:dyDescent="0.3">
      <c r="B341" s="101" t="s">
        <v>840</v>
      </c>
      <c r="C341" s="102" t="s">
        <v>841</v>
      </c>
      <c r="D341" s="103"/>
      <c r="E341" s="122" t="str">
        <f>LEFT(ChartofAccounts2[[#This Row],[Map to]],6)</f>
        <v/>
      </c>
      <c r="F341" s="125" t="str">
        <f>IF(ISNA(VLOOKUP(ChartofAccounts2[[#This Row],[MapNumber]],MappingDatabase[#All],4,FALSE)),"",VLOOKUP(ChartofAccounts2[[#This Row],[MapNumber]],MappingDatabase[#All],4,FALSE))</f>
        <v/>
      </c>
    </row>
    <row r="342" spans="2:6" s="23" customFormat="1" ht="13.5" x14ac:dyDescent="0.3">
      <c r="B342" s="101" t="s">
        <v>842</v>
      </c>
      <c r="C342" s="102" t="s">
        <v>843</v>
      </c>
      <c r="D342" s="103"/>
      <c r="E342" s="122" t="str">
        <f>LEFT(ChartofAccounts2[[#This Row],[Map to]],6)</f>
        <v/>
      </c>
      <c r="F342" s="125" t="str">
        <f>IF(ISNA(VLOOKUP(ChartofAccounts2[[#This Row],[MapNumber]],MappingDatabase[#All],4,FALSE)),"",VLOOKUP(ChartofAccounts2[[#This Row],[MapNumber]],MappingDatabase[#All],4,FALSE))</f>
        <v/>
      </c>
    </row>
    <row r="343" spans="2:6" s="23" customFormat="1" ht="13.5" x14ac:dyDescent="0.3">
      <c r="B343" s="101" t="s">
        <v>844</v>
      </c>
      <c r="C343" s="102" t="s">
        <v>845</v>
      </c>
      <c r="D343" s="103"/>
      <c r="E343" s="122" t="str">
        <f>LEFT(ChartofAccounts2[[#This Row],[Map to]],6)</f>
        <v/>
      </c>
      <c r="F343" s="125" t="str">
        <f>IF(ISNA(VLOOKUP(ChartofAccounts2[[#This Row],[MapNumber]],MappingDatabase[#All],4,FALSE)),"",VLOOKUP(ChartofAccounts2[[#This Row],[MapNumber]],MappingDatabase[#All],4,FALSE))</f>
        <v/>
      </c>
    </row>
    <row r="344" spans="2:6" s="23" customFormat="1" ht="13.5" x14ac:dyDescent="0.3">
      <c r="B344" s="101" t="s">
        <v>846</v>
      </c>
      <c r="C344" s="102" t="s">
        <v>847</v>
      </c>
      <c r="D344" s="103"/>
      <c r="E344" s="122" t="str">
        <f>LEFT(ChartofAccounts2[[#This Row],[Map to]],6)</f>
        <v/>
      </c>
      <c r="F344" s="125" t="str">
        <f>IF(ISNA(VLOOKUP(ChartofAccounts2[[#This Row],[MapNumber]],MappingDatabase[#All],4,FALSE)),"",VLOOKUP(ChartofAccounts2[[#This Row],[MapNumber]],MappingDatabase[#All],4,FALSE))</f>
        <v/>
      </c>
    </row>
    <row r="345" spans="2:6" s="23" customFormat="1" ht="13.5" x14ac:dyDescent="0.3">
      <c r="B345" s="101" t="s">
        <v>848</v>
      </c>
      <c r="C345" s="102" t="s">
        <v>849</v>
      </c>
      <c r="D345" s="103"/>
      <c r="E345" s="122" t="str">
        <f>LEFT(ChartofAccounts2[[#This Row],[Map to]],6)</f>
        <v/>
      </c>
      <c r="F345" s="125" t="str">
        <f>IF(ISNA(VLOOKUP(ChartofAccounts2[[#This Row],[MapNumber]],MappingDatabase[#All],4,FALSE)),"",VLOOKUP(ChartofAccounts2[[#This Row],[MapNumber]],MappingDatabase[#All],4,FALSE))</f>
        <v/>
      </c>
    </row>
    <row r="346" spans="2:6" s="23" customFormat="1" ht="13.5" x14ac:dyDescent="0.3">
      <c r="B346" s="101" t="s">
        <v>850</v>
      </c>
      <c r="C346" s="102" t="s">
        <v>851</v>
      </c>
      <c r="D346" s="103"/>
      <c r="E346" s="122" t="str">
        <f>LEFT(ChartofAccounts2[[#This Row],[Map to]],6)</f>
        <v/>
      </c>
      <c r="F346" s="125" t="str">
        <f>IF(ISNA(VLOOKUP(ChartofAccounts2[[#This Row],[MapNumber]],MappingDatabase[#All],4,FALSE)),"",VLOOKUP(ChartofAccounts2[[#This Row],[MapNumber]],MappingDatabase[#All],4,FALSE))</f>
        <v/>
      </c>
    </row>
    <row r="347" spans="2:6" s="23" customFormat="1" ht="13.5" x14ac:dyDescent="0.3">
      <c r="B347" s="101" t="s">
        <v>852</v>
      </c>
      <c r="C347" s="102" t="s">
        <v>853</v>
      </c>
      <c r="D347" s="103"/>
      <c r="E347" s="122" t="str">
        <f>LEFT(ChartofAccounts2[[#This Row],[Map to]],6)</f>
        <v/>
      </c>
      <c r="F347" s="125" t="str">
        <f>IF(ISNA(VLOOKUP(ChartofAccounts2[[#This Row],[MapNumber]],MappingDatabase[#All],4,FALSE)),"",VLOOKUP(ChartofAccounts2[[#This Row],[MapNumber]],MappingDatabase[#All],4,FALSE))</f>
        <v/>
      </c>
    </row>
    <row r="348" spans="2:6" s="23" customFormat="1" ht="13.5" x14ac:dyDescent="0.3">
      <c r="B348" s="101" t="s">
        <v>854</v>
      </c>
      <c r="C348" s="102" t="s">
        <v>855</v>
      </c>
      <c r="D348" s="103"/>
      <c r="E348" s="122" t="str">
        <f>LEFT(ChartofAccounts2[[#This Row],[Map to]],6)</f>
        <v/>
      </c>
      <c r="F348" s="125" t="str">
        <f>IF(ISNA(VLOOKUP(ChartofAccounts2[[#This Row],[MapNumber]],MappingDatabase[#All],4,FALSE)),"",VLOOKUP(ChartofAccounts2[[#This Row],[MapNumber]],MappingDatabase[#All],4,FALSE))</f>
        <v/>
      </c>
    </row>
    <row r="349" spans="2:6" s="23" customFormat="1" ht="13.5" x14ac:dyDescent="0.3">
      <c r="B349" s="101" t="s">
        <v>856</v>
      </c>
      <c r="C349" s="102" t="s">
        <v>857</v>
      </c>
      <c r="D349" s="103"/>
      <c r="E349" s="122" t="str">
        <f>LEFT(ChartofAccounts2[[#This Row],[Map to]],6)</f>
        <v/>
      </c>
      <c r="F349" s="125" t="str">
        <f>IF(ISNA(VLOOKUP(ChartofAccounts2[[#This Row],[MapNumber]],MappingDatabase[#All],4,FALSE)),"",VLOOKUP(ChartofAccounts2[[#This Row],[MapNumber]],MappingDatabase[#All],4,FALSE))</f>
        <v/>
      </c>
    </row>
    <row r="350" spans="2:6" s="23" customFormat="1" ht="13.5" x14ac:dyDescent="0.3">
      <c r="B350" s="101" t="s">
        <v>858</v>
      </c>
      <c r="C350" s="102" t="s">
        <v>859</v>
      </c>
      <c r="D350" s="103"/>
      <c r="E350" s="122" t="str">
        <f>LEFT(ChartofAccounts2[[#This Row],[Map to]],6)</f>
        <v/>
      </c>
      <c r="F350" s="125" t="str">
        <f>IF(ISNA(VLOOKUP(ChartofAccounts2[[#This Row],[MapNumber]],MappingDatabase[#All],4,FALSE)),"",VLOOKUP(ChartofAccounts2[[#This Row],[MapNumber]],MappingDatabase[#All],4,FALSE))</f>
        <v/>
      </c>
    </row>
    <row r="351" spans="2:6" s="23" customFormat="1" ht="13.5" x14ac:dyDescent="0.3">
      <c r="B351" s="101" t="s">
        <v>860</v>
      </c>
      <c r="C351" s="102" t="s">
        <v>861</v>
      </c>
      <c r="D351" s="103"/>
      <c r="E351" s="122" t="str">
        <f>LEFT(ChartofAccounts2[[#This Row],[Map to]],6)</f>
        <v/>
      </c>
      <c r="F351" s="125" t="str">
        <f>IF(ISNA(VLOOKUP(ChartofAccounts2[[#This Row],[MapNumber]],MappingDatabase[#All],4,FALSE)),"",VLOOKUP(ChartofAccounts2[[#This Row],[MapNumber]],MappingDatabase[#All],4,FALSE))</f>
        <v/>
      </c>
    </row>
    <row r="352" spans="2:6" s="23" customFormat="1" ht="13.5" x14ac:dyDescent="0.3">
      <c r="B352" s="101" t="s">
        <v>862</v>
      </c>
      <c r="C352" s="102" t="s">
        <v>863</v>
      </c>
      <c r="D352" s="103"/>
      <c r="E352" s="122" t="str">
        <f>LEFT(ChartofAccounts2[[#This Row],[Map to]],6)</f>
        <v/>
      </c>
      <c r="F352" s="125" t="str">
        <f>IF(ISNA(VLOOKUP(ChartofAccounts2[[#This Row],[MapNumber]],MappingDatabase[#All],4,FALSE)),"",VLOOKUP(ChartofAccounts2[[#This Row],[MapNumber]],MappingDatabase[#All],4,FALSE))</f>
        <v/>
      </c>
    </row>
    <row r="353" spans="2:6" s="23" customFormat="1" ht="13.5" x14ac:dyDescent="0.3">
      <c r="B353" s="101" t="s">
        <v>864</v>
      </c>
      <c r="C353" s="102" t="s">
        <v>865</v>
      </c>
      <c r="D353" s="103"/>
      <c r="E353" s="122" t="str">
        <f>LEFT(ChartofAccounts2[[#This Row],[Map to]],6)</f>
        <v/>
      </c>
      <c r="F353" s="125" t="str">
        <f>IF(ISNA(VLOOKUP(ChartofAccounts2[[#This Row],[MapNumber]],MappingDatabase[#All],4,FALSE)),"",VLOOKUP(ChartofAccounts2[[#This Row],[MapNumber]],MappingDatabase[#All],4,FALSE))</f>
        <v/>
      </c>
    </row>
    <row r="354" spans="2:6" s="23" customFormat="1" ht="13.5" x14ac:dyDescent="0.3">
      <c r="B354" s="101" t="s">
        <v>866</v>
      </c>
      <c r="C354" s="102" t="s">
        <v>867</v>
      </c>
      <c r="D354" s="103"/>
      <c r="E354" s="122" t="str">
        <f>LEFT(ChartofAccounts2[[#This Row],[Map to]],6)</f>
        <v/>
      </c>
      <c r="F354" s="125" t="str">
        <f>IF(ISNA(VLOOKUP(ChartofAccounts2[[#This Row],[MapNumber]],MappingDatabase[#All],4,FALSE)),"",VLOOKUP(ChartofAccounts2[[#This Row],[MapNumber]],MappingDatabase[#All],4,FALSE))</f>
        <v/>
      </c>
    </row>
    <row r="355" spans="2:6" s="23" customFormat="1" ht="13.5" x14ac:dyDescent="0.3">
      <c r="B355" s="101" t="s">
        <v>868</v>
      </c>
      <c r="C355" s="102" t="s">
        <v>869</v>
      </c>
      <c r="D355" s="103"/>
      <c r="E355" s="122" t="str">
        <f>LEFT(ChartofAccounts2[[#This Row],[Map to]],6)</f>
        <v/>
      </c>
      <c r="F355" s="125" t="str">
        <f>IF(ISNA(VLOOKUP(ChartofAccounts2[[#This Row],[MapNumber]],MappingDatabase[#All],4,FALSE)),"",VLOOKUP(ChartofAccounts2[[#This Row],[MapNumber]],MappingDatabase[#All],4,FALSE))</f>
        <v/>
      </c>
    </row>
    <row r="356" spans="2:6" s="23" customFormat="1" ht="13.5" x14ac:dyDescent="0.3">
      <c r="B356" s="101" t="s">
        <v>870</v>
      </c>
      <c r="C356" s="102" t="s">
        <v>871</v>
      </c>
      <c r="D356" s="103"/>
      <c r="E356" s="122" t="str">
        <f>LEFT(ChartofAccounts2[[#This Row],[Map to]],6)</f>
        <v/>
      </c>
      <c r="F356" s="125" t="str">
        <f>IF(ISNA(VLOOKUP(ChartofAccounts2[[#This Row],[MapNumber]],MappingDatabase[#All],4,FALSE)),"",VLOOKUP(ChartofAccounts2[[#This Row],[MapNumber]],MappingDatabase[#All],4,FALSE))</f>
        <v/>
      </c>
    </row>
    <row r="357" spans="2:6" s="23" customFormat="1" ht="13.5" x14ac:dyDescent="0.3">
      <c r="B357" s="101" t="s">
        <v>872</v>
      </c>
      <c r="C357" s="102" t="s">
        <v>873</v>
      </c>
      <c r="D357" s="103"/>
      <c r="E357" s="122" t="str">
        <f>LEFT(ChartofAccounts2[[#This Row],[Map to]],6)</f>
        <v/>
      </c>
      <c r="F357" s="125" t="str">
        <f>IF(ISNA(VLOOKUP(ChartofAccounts2[[#This Row],[MapNumber]],MappingDatabase[#All],4,FALSE)),"",VLOOKUP(ChartofAccounts2[[#This Row],[MapNumber]],MappingDatabase[#All],4,FALSE))</f>
        <v/>
      </c>
    </row>
    <row r="358" spans="2:6" s="23" customFormat="1" ht="13.5" x14ac:dyDescent="0.3">
      <c r="B358" s="101" t="s">
        <v>874</v>
      </c>
      <c r="C358" s="102" t="s">
        <v>875</v>
      </c>
      <c r="D358" s="103"/>
      <c r="E358" s="122" t="str">
        <f>LEFT(ChartofAccounts2[[#This Row],[Map to]],6)</f>
        <v/>
      </c>
      <c r="F358" s="125" t="str">
        <f>IF(ISNA(VLOOKUP(ChartofAccounts2[[#This Row],[MapNumber]],MappingDatabase[#All],4,FALSE)),"",VLOOKUP(ChartofAccounts2[[#This Row],[MapNumber]],MappingDatabase[#All],4,FALSE))</f>
        <v/>
      </c>
    </row>
    <row r="359" spans="2:6" s="23" customFormat="1" ht="13.5" x14ac:dyDescent="0.3">
      <c r="B359" s="101" t="s">
        <v>876</v>
      </c>
      <c r="C359" s="102" t="s">
        <v>877</v>
      </c>
      <c r="D359" s="103"/>
      <c r="E359" s="122" t="str">
        <f>LEFT(ChartofAccounts2[[#This Row],[Map to]],6)</f>
        <v/>
      </c>
      <c r="F359" s="125" t="str">
        <f>IF(ISNA(VLOOKUP(ChartofAccounts2[[#This Row],[MapNumber]],MappingDatabase[#All],4,FALSE)),"",VLOOKUP(ChartofAccounts2[[#This Row],[MapNumber]],MappingDatabase[#All],4,FALSE))</f>
        <v/>
      </c>
    </row>
    <row r="360" spans="2:6" s="23" customFormat="1" ht="13.5" x14ac:dyDescent="0.3">
      <c r="B360" s="101" t="s">
        <v>878</v>
      </c>
      <c r="C360" s="102" t="s">
        <v>879</v>
      </c>
      <c r="D360" s="103"/>
      <c r="E360" s="122" t="str">
        <f>LEFT(ChartofAccounts2[[#This Row],[Map to]],6)</f>
        <v/>
      </c>
      <c r="F360" s="125" t="str">
        <f>IF(ISNA(VLOOKUP(ChartofAccounts2[[#This Row],[MapNumber]],MappingDatabase[#All],4,FALSE)),"",VLOOKUP(ChartofAccounts2[[#This Row],[MapNumber]],MappingDatabase[#All],4,FALSE))</f>
        <v/>
      </c>
    </row>
    <row r="361" spans="2:6" s="23" customFormat="1" ht="13.5" x14ac:dyDescent="0.3">
      <c r="B361" s="101" t="s">
        <v>880</v>
      </c>
      <c r="C361" s="102" t="s">
        <v>881</v>
      </c>
      <c r="D361" s="103"/>
      <c r="E361" s="122" t="str">
        <f>LEFT(ChartofAccounts2[[#This Row],[Map to]],6)</f>
        <v/>
      </c>
      <c r="F361" s="125" t="str">
        <f>IF(ISNA(VLOOKUP(ChartofAccounts2[[#This Row],[MapNumber]],MappingDatabase[#All],4,FALSE)),"",VLOOKUP(ChartofAccounts2[[#This Row],[MapNumber]],MappingDatabase[#All],4,FALSE))</f>
        <v/>
      </c>
    </row>
    <row r="362" spans="2:6" s="23" customFormat="1" ht="13.5" x14ac:dyDescent="0.3">
      <c r="B362" s="101" t="s">
        <v>882</v>
      </c>
      <c r="C362" s="102" t="s">
        <v>883</v>
      </c>
      <c r="D362" s="103"/>
      <c r="E362" s="122" t="str">
        <f>LEFT(ChartofAccounts2[[#This Row],[Map to]],6)</f>
        <v/>
      </c>
      <c r="F362" s="125" t="str">
        <f>IF(ISNA(VLOOKUP(ChartofAccounts2[[#This Row],[MapNumber]],MappingDatabase[#All],4,FALSE)),"",VLOOKUP(ChartofAccounts2[[#This Row],[MapNumber]],MappingDatabase[#All],4,FALSE))</f>
        <v/>
      </c>
    </row>
    <row r="363" spans="2:6" s="23" customFormat="1" ht="13.5" x14ac:dyDescent="0.3">
      <c r="B363" s="101" t="s">
        <v>884</v>
      </c>
      <c r="C363" s="102" t="s">
        <v>885</v>
      </c>
      <c r="D363" s="103"/>
      <c r="E363" s="122" t="str">
        <f>LEFT(ChartofAccounts2[[#This Row],[Map to]],6)</f>
        <v/>
      </c>
      <c r="F363" s="125" t="str">
        <f>IF(ISNA(VLOOKUP(ChartofAccounts2[[#This Row],[MapNumber]],MappingDatabase[#All],4,FALSE)),"",VLOOKUP(ChartofAccounts2[[#This Row],[MapNumber]],MappingDatabase[#All],4,FALSE))</f>
        <v/>
      </c>
    </row>
    <row r="364" spans="2:6" s="23" customFormat="1" ht="13.5" x14ac:dyDescent="0.3">
      <c r="B364" s="101" t="s">
        <v>886</v>
      </c>
      <c r="C364" s="102" t="s">
        <v>887</v>
      </c>
      <c r="D364" s="103"/>
      <c r="E364" s="122" t="str">
        <f>LEFT(ChartofAccounts2[[#This Row],[Map to]],6)</f>
        <v/>
      </c>
      <c r="F364" s="125" t="str">
        <f>IF(ISNA(VLOOKUP(ChartofAccounts2[[#This Row],[MapNumber]],MappingDatabase[#All],4,FALSE)),"",VLOOKUP(ChartofAccounts2[[#This Row],[MapNumber]],MappingDatabase[#All],4,FALSE))</f>
        <v/>
      </c>
    </row>
    <row r="365" spans="2:6" s="23" customFormat="1" ht="13.5" x14ac:dyDescent="0.3">
      <c r="B365" s="101" t="s">
        <v>888</v>
      </c>
      <c r="C365" s="102" t="s">
        <v>889</v>
      </c>
      <c r="D365" s="103"/>
      <c r="E365" s="122" t="str">
        <f>LEFT(ChartofAccounts2[[#This Row],[Map to]],6)</f>
        <v/>
      </c>
      <c r="F365" s="125" t="str">
        <f>IF(ISNA(VLOOKUP(ChartofAccounts2[[#This Row],[MapNumber]],MappingDatabase[#All],4,FALSE)),"",VLOOKUP(ChartofAccounts2[[#This Row],[MapNumber]],MappingDatabase[#All],4,FALSE))</f>
        <v/>
      </c>
    </row>
    <row r="366" spans="2:6" s="23" customFormat="1" ht="13.5" x14ac:dyDescent="0.3">
      <c r="B366" s="101" t="s">
        <v>890</v>
      </c>
      <c r="C366" s="102" t="s">
        <v>891</v>
      </c>
      <c r="D366" s="103"/>
      <c r="E366" s="122" t="str">
        <f>LEFT(ChartofAccounts2[[#This Row],[Map to]],6)</f>
        <v/>
      </c>
      <c r="F366" s="125" t="str">
        <f>IF(ISNA(VLOOKUP(ChartofAccounts2[[#This Row],[MapNumber]],MappingDatabase[#All],4,FALSE)),"",VLOOKUP(ChartofAccounts2[[#This Row],[MapNumber]],MappingDatabase[#All],4,FALSE))</f>
        <v/>
      </c>
    </row>
    <row r="367" spans="2:6" s="23" customFormat="1" ht="13.5" x14ac:dyDescent="0.3">
      <c r="B367" s="101" t="s">
        <v>892</v>
      </c>
      <c r="C367" s="102" t="s">
        <v>893</v>
      </c>
      <c r="D367" s="103"/>
      <c r="E367" s="122" t="str">
        <f>LEFT(ChartofAccounts2[[#This Row],[Map to]],6)</f>
        <v/>
      </c>
      <c r="F367" s="125" t="str">
        <f>IF(ISNA(VLOOKUP(ChartofAccounts2[[#This Row],[MapNumber]],MappingDatabase[#All],4,FALSE)),"",VLOOKUP(ChartofAccounts2[[#This Row],[MapNumber]],MappingDatabase[#All],4,FALSE))</f>
        <v/>
      </c>
    </row>
    <row r="368" spans="2:6" s="23" customFormat="1" ht="13.5" x14ac:dyDescent="0.3">
      <c r="B368" s="101" t="s">
        <v>894</v>
      </c>
      <c r="C368" s="102" t="s">
        <v>895</v>
      </c>
      <c r="D368" s="103"/>
      <c r="E368" s="122" t="str">
        <f>LEFT(ChartofAccounts2[[#This Row],[Map to]],6)</f>
        <v/>
      </c>
      <c r="F368" s="125" t="str">
        <f>IF(ISNA(VLOOKUP(ChartofAccounts2[[#This Row],[MapNumber]],MappingDatabase[#All],4,FALSE)),"",VLOOKUP(ChartofAccounts2[[#This Row],[MapNumber]],MappingDatabase[#All],4,FALSE))</f>
        <v/>
      </c>
    </row>
    <row r="369" spans="2:6" s="23" customFormat="1" ht="13.5" x14ac:dyDescent="0.3">
      <c r="B369" s="101" t="s">
        <v>896</v>
      </c>
      <c r="C369" s="102" t="s">
        <v>897</v>
      </c>
      <c r="D369" s="103"/>
      <c r="E369" s="122" t="str">
        <f>LEFT(ChartofAccounts2[[#This Row],[Map to]],6)</f>
        <v/>
      </c>
      <c r="F369" s="125" t="str">
        <f>IF(ISNA(VLOOKUP(ChartofAccounts2[[#This Row],[MapNumber]],MappingDatabase[#All],4,FALSE)),"",VLOOKUP(ChartofAccounts2[[#This Row],[MapNumber]],MappingDatabase[#All],4,FALSE))</f>
        <v/>
      </c>
    </row>
    <row r="370" spans="2:6" s="23" customFormat="1" ht="13.5" x14ac:dyDescent="0.3">
      <c r="B370" s="101" t="s">
        <v>898</v>
      </c>
      <c r="C370" s="102" t="s">
        <v>899</v>
      </c>
      <c r="D370" s="103"/>
      <c r="E370" s="122" t="str">
        <f>LEFT(ChartofAccounts2[[#This Row],[Map to]],6)</f>
        <v/>
      </c>
      <c r="F370" s="125" t="str">
        <f>IF(ISNA(VLOOKUP(ChartofAccounts2[[#This Row],[MapNumber]],MappingDatabase[#All],4,FALSE)),"",VLOOKUP(ChartofAccounts2[[#This Row],[MapNumber]],MappingDatabase[#All],4,FALSE))</f>
        <v/>
      </c>
    </row>
    <row r="371" spans="2:6" s="23" customFormat="1" ht="13.5" x14ac:dyDescent="0.3">
      <c r="B371" s="101" t="s">
        <v>900</v>
      </c>
      <c r="C371" s="102" t="s">
        <v>901</v>
      </c>
      <c r="D371" s="103"/>
      <c r="E371" s="122" t="str">
        <f>LEFT(ChartofAccounts2[[#This Row],[Map to]],6)</f>
        <v/>
      </c>
      <c r="F371" s="125" t="str">
        <f>IF(ISNA(VLOOKUP(ChartofAccounts2[[#This Row],[MapNumber]],MappingDatabase[#All],4,FALSE)),"",VLOOKUP(ChartofAccounts2[[#This Row],[MapNumber]],MappingDatabase[#All],4,FALSE))</f>
        <v/>
      </c>
    </row>
    <row r="372" spans="2:6" s="23" customFormat="1" ht="13.5" x14ac:dyDescent="0.3">
      <c r="B372" s="101" t="s">
        <v>902</v>
      </c>
      <c r="C372" s="102" t="s">
        <v>903</v>
      </c>
      <c r="D372" s="103"/>
      <c r="E372" s="122" t="str">
        <f>LEFT(ChartofAccounts2[[#This Row],[Map to]],6)</f>
        <v/>
      </c>
      <c r="F372" s="125" t="str">
        <f>IF(ISNA(VLOOKUP(ChartofAccounts2[[#This Row],[MapNumber]],MappingDatabase[#All],4,FALSE)),"",VLOOKUP(ChartofAccounts2[[#This Row],[MapNumber]],MappingDatabase[#All],4,FALSE))</f>
        <v/>
      </c>
    </row>
    <row r="373" spans="2:6" s="23" customFormat="1" ht="13.5" x14ac:dyDescent="0.3">
      <c r="B373" s="101" t="s">
        <v>904</v>
      </c>
      <c r="C373" s="102" t="s">
        <v>905</v>
      </c>
      <c r="D373" s="103"/>
      <c r="E373" s="122" t="str">
        <f>LEFT(ChartofAccounts2[[#This Row],[Map to]],6)</f>
        <v/>
      </c>
      <c r="F373" s="125" t="str">
        <f>IF(ISNA(VLOOKUP(ChartofAccounts2[[#This Row],[MapNumber]],MappingDatabase[#All],4,FALSE)),"",VLOOKUP(ChartofAccounts2[[#This Row],[MapNumber]],MappingDatabase[#All],4,FALSE))</f>
        <v/>
      </c>
    </row>
    <row r="374" spans="2:6" s="23" customFormat="1" ht="13.5" x14ac:dyDescent="0.3">
      <c r="B374" s="101" t="s">
        <v>906</v>
      </c>
      <c r="C374" s="102" t="s">
        <v>907</v>
      </c>
      <c r="D374" s="103"/>
      <c r="E374" s="122" t="str">
        <f>LEFT(ChartofAccounts2[[#This Row],[Map to]],6)</f>
        <v/>
      </c>
      <c r="F374" s="125" t="str">
        <f>IF(ISNA(VLOOKUP(ChartofAccounts2[[#This Row],[MapNumber]],MappingDatabase[#All],4,FALSE)),"",VLOOKUP(ChartofAccounts2[[#This Row],[MapNumber]],MappingDatabase[#All],4,FALSE))</f>
        <v/>
      </c>
    </row>
    <row r="375" spans="2:6" s="23" customFormat="1" ht="13.5" x14ac:dyDescent="0.3">
      <c r="B375" s="101" t="s">
        <v>908</v>
      </c>
      <c r="C375" s="102" t="s">
        <v>909</v>
      </c>
      <c r="D375" s="103"/>
      <c r="E375" s="122" t="str">
        <f>LEFT(ChartofAccounts2[[#This Row],[Map to]],6)</f>
        <v/>
      </c>
      <c r="F375" s="125" t="str">
        <f>IF(ISNA(VLOOKUP(ChartofAccounts2[[#This Row],[MapNumber]],MappingDatabase[#All],4,FALSE)),"",VLOOKUP(ChartofAccounts2[[#This Row],[MapNumber]],MappingDatabase[#All],4,FALSE))</f>
        <v/>
      </c>
    </row>
    <row r="376" spans="2:6" s="23" customFormat="1" ht="13.5" x14ac:dyDescent="0.3">
      <c r="B376" s="101" t="s">
        <v>910</v>
      </c>
      <c r="C376" s="102" t="s">
        <v>911</v>
      </c>
      <c r="D376" s="103"/>
      <c r="E376" s="122" t="str">
        <f>LEFT(ChartofAccounts2[[#This Row],[Map to]],6)</f>
        <v/>
      </c>
      <c r="F376" s="125" t="str">
        <f>IF(ISNA(VLOOKUP(ChartofAccounts2[[#This Row],[MapNumber]],MappingDatabase[#All],4,FALSE)),"",VLOOKUP(ChartofAccounts2[[#This Row],[MapNumber]],MappingDatabase[#All],4,FALSE))</f>
        <v/>
      </c>
    </row>
    <row r="377" spans="2:6" s="23" customFormat="1" ht="13.5" x14ac:dyDescent="0.3">
      <c r="B377" s="101" t="s">
        <v>912</v>
      </c>
      <c r="C377" s="102" t="s">
        <v>913</v>
      </c>
      <c r="D377" s="103"/>
      <c r="E377" s="122" t="str">
        <f>LEFT(ChartofAccounts2[[#This Row],[Map to]],6)</f>
        <v/>
      </c>
      <c r="F377" s="125" t="str">
        <f>IF(ISNA(VLOOKUP(ChartofAccounts2[[#This Row],[MapNumber]],MappingDatabase[#All],4,FALSE)),"",VLOOKUP(ChartofAccounts2[[#This Row],[MapNumber]],MappingDatabase[#All],4,FALSE))</f>
        <v/>
      </c>
    </row>
    <row r="378" spans="2:6" s="23" customFormat="1" ht="13.5" x14ac:dyDescent="0.3">
      <c r="B378" s="101" t="s">
        <v>914</v>
      </c>
      <c r="C378" s="102" t="s">
        <v>915</v>
      </c>
      <c r="D378" s="103"/>
      <c r="E378" s="122" t="str">
        <f>LEFT(ChartofAccounts2[[#This Row],[Map to]],6)</f>
        <v/>
      </c>
      <c r="F378" s="125" t="str">
        <f>IF(ISNA(VLOOKUP(ChartofAccounts2[[#This Row],[MapNumber]],MappingDatabase[#All],4,FALSE)),"",VLOOKUP(ChartofAccounts2[[#This Row],[MapNumber]],MappingDatabase[#All],4,FALSE))</f>
        <v/>
      </c>
    </row>
    <row r="379" spans="2:6" s="23" customFormat="1" ht="13.5" x14ac:dyDescent="0.3">
      <c r="B379" s="101" t="s">
        <v>916</v>
      </c>
      <c r="C379" s="102" t="s">
        <v>917</v>
      </c>
      <c r="D379" s="103"/>
      <c r="E379" s="122" t="str">
        <f>LEFT(ChartofAccounts2[[#This Row],[Map to]],6)</f>
        <v/>
      </c>
      <c r="F379" s="125" t="str">
        <f>IF(ISNA(VLOOKUP(ChartofAccounts2[[#This Row],[MapNumber]],MappingDatabase[#All],4,FALSE)),"",VLOOKUP(ChartofAccounts2[[#This Row],[MapNumber]],MappingDatabase[#All],4,FALSE))</f>
        <v/>
      </c>
    </row>
    <row r="380" spans="2:6" s="23" customFormat="1" ht="13.5" x14ac:dyDescent="0.3">
      <c r="B380" s="101" t="s">
        <v>918</v>
      </c>
      <c r="C380" s="102" t="s">
        <v>919</v>
      </c>
      <c r="D380" s="103"/>
      <c r="E380" s="122" t="str">
        <f>LEFT(ChartofAccounts2[[#This Row],[Map to]],6)</f>
        <v/>
      </c>
      <c r="F380" s="125" t="str">
        <f>IF(ISNA(VLOOKUP(ChartofAccounts2[[#This Row],[MapNumber]],MappingDatabase[#All],4,FALSE)),"",VLOOKUP(ChartofAccounts2[[#This Row],[MapNumber]],MappingDatabase[#All],4,FALSE))</f>
        <v/>
      </c>
    </row>
    <row r="381" spans="2:6" s="23" customFormat="1" ht="13.5" x14ac:dyDescent="0.3">
      <c r="B381" s="101" t="s">
        <v>920</v>
      </c>
      <c r="C381" s="102" t="s">
        <v>921</v>
      </c>
      <c r="D381" s="103"/>
      <c r="E381" s="122" t="str">
        <f>LEFT(ChartofAccounts2[[#This Row],[Map to]],6)</f>
        <v/>
      </c>
      <c r="F381" s="125" t="str">
        <f>IF(ISNA(VLOOKUP(ChartofAccounts2[[#This Row],[MapNumber]],MappingDatabase[#All],4,FALSE)),"",VLOOKUP(ChartofAccounts2[[#This Row],[MapNumber]],MappingDatabase[#All],4,FALSE))</f>
        <v/>
      </c>
    </row>
    <row r="382" spans="2:6" s="23" customFormat="1" ht="13.5" x14ac:dyDescent="0.3">
      <c r="B382" s="101" t="s">
        <v>922</v>
      </c>
      <c r="C382" s="102" t="s">
        <v>923</v>
      </c>
      <c r="D382" s="103"/>
      <c r="E382" s="122" t="str">
        <f>LEFT(ChartofAccounts2[[#This Row],[Map to]],6)</f>
        <v/>
      </c>
      <c r="F382" s="125" t="str">
        <f>IF(ISNA(VLOOKUP(ChartofAccounts2[[#This Row],[MapNumber]],MappingDatabase[#All],4,FALSE)),"",VLOOKUP(ChartofAccounts2[[#This Row],[MapNumber]],MappingDatabase[#All],4,FALSE))</f>
        <v/>
      </c>
    </row>
    <row r="383" spans="2:6" s="23" customFormat="1" ht="13.5" x14ac:dyDescent="0.3">
      <c r="B383" s="101" t="s">
        <v>924</v>
      </c>
      <c r="C383" s="102" t="s">
        <v>925</v>
      </c>
      <c r="D383" s="103"/>
      <c r="E383" s="122" t="str">
        <f>LEFT(ChartofAccounts2[[#This Row],[Map to]],6)</f>
        <v/>
      </c>
      <c r="F383" s="125" t="str">
        <f>IF(ISNA(VLOOKUP(ChartofAccounts2[[#This Row],[MapNumber]],MappingDatabase[#All],4,FALSE)),"",VLOOKUP(ChartofAccounts2[[#This Row],[MapNumber]],MappingDatabase[#All],4,FALSE))</f>
        <v/>
      </c>
    </row>
    <row r="384" spans="2:6" s="23" customFormat="1" ht="13.5" x14ac:dyDescent="0.3">
      <c r="B384" s="101" t="s">
        <v>926</v>
      </c>
      <c r="C384" s="102" t="s">
        <v>927</v>
      </c>
      <c r="D384" s="103"/>
      <c r="E384" s="122" t="str">
        <f>LEFT(ChartofAccounts2[[#This Row],[Map to]],6)</f>
        <v/>
      </c>
      <c r="F384" s="125" t="str">
        <f>IF(ISNA(VLOOKUP(ChartofAccounts2[[#This Row],[MapNumber]],MappingDatabase[#All],4,FALSE)),"",VLOOKUP(ChartofAccounts2[[#This Row],[MapNumber]],MappingDatabase[#All],4,FALSE))</f>
        <v/>
      </c>
    </row>
    <row r="385" spans="2:6" s="23" customFormat="1" ht="13.5" x14ac:dyDescent="0.3">
      <c r="B385" s="101" t="s">
        <v>928</v>
      </c>
      <c r="C385" s="102" t="s">
        <v>929</v>
      </c>
      <c r="D385" s="103"/>
      <c r="E385" s="122" t="str">
        <f>LEFT(ChartofAccounts2[[#This Row],[Map to]],6)</f>
        <v/>
      </c>
      <c r="F385" s="125" t="str">
        <f>IF(ISNA(VLOOKUP(ChartofAccounts2[[#This Row],[MapNumber]],MappingDatabase[#All],4,FALSE)),"",VLOOKUP(ChartofAccounts2[[#This Row],[MapNumber]],MappingDatabase[#All],4,FALSE))</f>
        <v/>
      </c>
    </row>
    <row r="386" spans="2:6" s="23" customFormat="1" ht="13.5" x14ac:dyDescent="0.3">
      <c r="B386" s="101" t="s">
        <v>930</v>
      </c>
      <c r="C386" s="102" t="s">
        <v>931</v>
      </c>
      <c r="D386" s="103"/>
      <c r="E386" s="122" t="str">
        <f>LEFT(ChartofAccounts2[[#This Row],[Map to]],6)</f>
        <v/>
      </c>
      <c r="F386" s="125" t="str">
        <f>IF(ISNA(VLOOKUP(ChartofAccounts2[[#This Row],[MapNumber]],MappingDatabase[#All],4,FALSE)),"",VLOOKUP(ChartofAccounts2[[#This Row],[MapNumber]],MappingDatabase[#All],4,FALSE))</f>
        <v/>
      </c>
    </row>
    <row r="387" spans="2:6" s="23" customFormat="1" ht="13.5" x14ac:dyDescent="0.3">
      <c r="B387" s="101" t="s">
        <v>932</v>
      </c>
      <c r="C387" s="102" t="s">
        <v>933</v>
      </c>
      <c r="D387" s="103"/>
      <c r="E387" s="122" t="str">
        <f>LEFT(ChartofAccounts2[[#This Row],[Map to]],6)</f>
        <v/>
      </c>
      <c r="F387" s="125" t="str">
        <f>IF(ISNA(VLOOKUP(ChartofAccounts2[[#This Row],[MapNumber]],MappingDatabase[#All],4,FALSE)),"",VLOOKUP(ChartofAccounts2[[#This Row],[MapNumber]],MappingDatabase[#All],4,FALSE))</f>
        <v/>
      </c>
    </row>
    <row r="388" spans="2:6" s="23" customFormat="1" ht="13.5" x14ac:dyDescent="0.3">
      <c r="B388" s="101" t="s">
        <v>934</v>
      </c>
      <c r="C388" s="102" t="s">
        <v>935</v>
      </c>
      <c r="D388" s="103"/>
      <c r="E388" s="122" t="str">
        <f>LEFT(ChartofAccounts2[[#This Row],[Map to]],6)</f>
        <v/>
      </c>
      <c r="F388" s="125" t="str">
        <f>IF(ISNA(VLOOKUP(ChartofAccounts2[[#This Row],[MapNumber]],MappingDatabase[#All],4,FALSE)),"",VLOOKUP(ChartofAccounts2[[#This Row],[MapNumber]],MappingDatabase[#All],4,FALSE))</f>
        <v/>
      </c>
    </row>
    <row r="389" spans="2:6" s="23" customFormat="1" ht="13.5" x14ac:dyDescent="0.3">
      <c r="B389" s="101" t="s">
        <v>936</v>
      </c>
      <c r="C389" s="102" t="s">
        <v>937</v>
      </c>
      <c r="D389" s="103"/>
      <c r="E389" s="122" t="str">
        <f>LEFT(ChartofAccounts2[[#This Row],[Map to]],6)</f>
        <v/>
      </c>
      <c r="F389" s="125" t="str">
        <f>IF(ISNA(VLOOKUP(ChartofAccounts2[[#This Row],[MapNumber]],MappingDatabase[#All],4,FALSE)),"",VLOOKUP(ChartofAccounts2[[#This Row],[MapNumber]],MappingDatabase[#All],4,FALSE))</f>
        <v/>
      </c>
    </row>
    <row r="390" spans="2:6" s="23" customFormat="1" ht="13.5" x14ac:dyDescent="0.3">
      <c r="B390" s="101" t="s">
        <v>938</v>
      </c>
      <c r="C390" s="102" t="s">
        <v>939</v>
      </c>
      <c r="D390" s="103"/>
      <c r="E390" s="122" t="str">
        <f>LEFT(ChartofAccounts2[[#This Row],[Map to]],6)</f>
        <v/>
      </c>
      <c r="F390" s="125" t="str">
        <f>IF(ISNA(VLOOKUP(ChartofAccounts2[[#This Row],[MapNumber]],MappingDatabase[#All],4,FALSE)),"",VLOOKUP(ChartofAccounts2[[#This Row],[MapNumber]],MappingDatabase[#All],4,FALSE))</f>
        <v/>
      </c>
    </row>
    <row r="391" spans="2:6" s="23" customFormat="1" ht="13.5" x14ac:dyDescent="0.3">
      <c r="B391" s="101" t="s">
        <v>940</v>
      </c>
      <c r="C391" s="102" t="s">
        <v>941</v>
      </c>
      <c r="D391" s="103"/>
      <c r="E391" s="122" t="str">
        <f>LEFT(ChartofAccounts2[[#This Row],[Map to]],6)</f>
        <v/>
      </c>
      <c r="F391" s="125" t="str">
        <f>IF(ISNA(VLOOKUP(ChartofAccounts2[[#This Row],[MapNumber]],MappingDatabase[#All],4,FALSE)),"",VLOOKUP(ChartofAccounts2[[#This Row],[MapNumber]],MappingDatabase[#All],4,FALSE))</f>
        <v/>
      </c>
    </row>
    <row r="392" spans="2:6" s="23" customFormat="1" ht="13.5" x14ac:dyDescent="0.3">
      <c r="B392" s="101" t="s">
        <v>942</v>
      </c>
      <c r="C392" s="102" t="s">
        <v>943</v>
      </c>
      <c r="D392" s="103"/>
      <c r="E392" s="122" t="str">
        <f>LEFT(ChartofAccounts2[[#This Row],[Map to]],6)</f>
        <v/>
      </c>
      <c r="F392" s="125" t="str">
        <f>IF(ISNA(VLOOKUP(ChartofAccounts2[[#This Row],[MapNumber]],MappingDatabase[#All],4,FALSE)),"",VLOOKUP(ChartofAccounts2[[#This Row],[MapNumber]],MappingDatabase[#All],4,FALSE))</f>
        <v/>
      </c>
    </row>
    <row r="393" spans="2:6" s="23" customFormat="1" ht="13.5" x14ac:dyDescent="0.3">
      <c r="B393" s="101" t="s">
        <v>944</v>
      </c>
      <c r="C393" s="102" t="s">
        <v>945</v>
      </c>
      <c r="D393" s="103"/>
      <c r="E393" s="122" t="str">
        <f>LEFT(ChartofAccounts2[[#This Row],[Map to]],6)</f>
        <v/>
      </c>
      <c r="F393" s="125" t="str">
        <f>IF(ISNA(VLOOKUP(ChartofAccounts2[[#This Row],[MapNumber]],MappingDatabase[#All],4,FALSE)),"",VLOOKUP(ChartofAccounts2[[#This Row],[MapNumber]],MappingDatabase[#All],4,FALSE))</f>
        <v/>
      </c>
    </row>
    <row r="394" spans="2:6" s="23" customFormat="1" ht="13.5" x14ac:dyDescent="0.3">
      <c r="B394" s="101" t="s">
        <v>946</v>
      </c>
      <c r="C394" s="102" t="s">
        <v>947</v>
      </c>
      <c r="D394" s="103"/>
      <c r="E394" s="122" t="str">
        <f>LEFT(ChartofAccounts2[[#This Row],[Map to]],6)</f>
        <v/>
      </c>
      <c r="F394" s="125" t="str">
        <f>IF(ISNA(VLOOKUP(ChartofAccounts2[[#This Row],[MapNumber]],MappingDatabase[#All],4,FALSE)),"",VLOOKUP(ChartofAccounts2[[#This Row],[MapNumber]],MappingDatabase[#All],4,FALSE))</f>
        <v/>
      </c>
    </row>
    <row r="395" spans="2:6" s="23" customFormat="1" ht="13.5" x14ac:dyDescent="0.3">
      <c r="B395" s="101" t="s">
        <v>948</v>
      </c>
      <c r="C395" s="102" t="s">
        <v>949</v>
      </c>
      <c r="D395" s="103"/>
      <c r="E395" s="122" t="str">
        <f>LEFT(ChartofAccounts2[[#This Row],[Map to]],6)</f>
        <v/>
      </c>
      <c r="F395" s="125" t="str">
        <f>IF(ISNA(VLOOKUP(ChartofAccounts2[[#This Row],[MapNumber]],MappingDatabase[#All],4,FALSE)),"",VLOOKUP(ChartofAccounts2[[#This Row],[MapNumber]],MappingDatabase[#All],4,FALSE))</f>
        <v/>
      </c>
    </row>
    <row r="396" spans="2:6" s="23" customFormat="1" ht="13.5" x14ac:dyDescent="0.3">
      <c r="B396" s="101" t="s">
        <v>950</v>
      </c>
      <c r="C396" s="102" t="s">
        <v>951</v>
      </c>
      <c r="D396" s="103"/>
      <c r="E396" s="122" t="str">
        <f>LEFT(ChartofAccounts2[[#This Row],[Map to]],6)</f>
        <v/>
      </c>
      <c r="F396" s="125" t="str">
        <f>IF(ISNA(VLOOKUP(ChartofAccounts2[[#This Row],[MapNumber]],MappingDatabase[#All],4,FALSE)),"",VLOOKUP(ChartofAccounts2[[#This Row],[MapNumber]],MappingDatabase[#All],4,FALSE))</f>
        <v/>
      </c>
    </row>
    <row r="397" spans="2:6" s="23" customFormat="1" ht="13.5" x14ac:dyDescent="0.3">
      <c r="B397" s="101" t="s">
        <v>952</v>
      </c>
      <c r="C397" s="102" t="s">
        <v>953</v>
      </c>
      <c r="D397" s="103"/>
      <c r="E397" s="122" t="str">
        <f>LEFT(ChartofAccounts2[[#This Row],[Map to]],6)</f>
        <v/>
      </c>
      <c r="F397" s="125" t="str">
        <f>IF(ISNA(VLOOKUP(ChartofAccounts2[[#This Row],[MapNumber]],MappingDatabase[#All],4,FALSE)),"",VLOOKUP(ChartofAccounts2[[#This Row],[MapNumber]],MappingDatabase[#All],4,FALSE))</f>
        <v/>
      </c>
    </row>
    <row r="398" spans="2:6" s="23" customFormat="1" ht="13.5" x14ac:dyDescent="0.3">
      <c r="B398" s="101" t="s">
        <v>954</v>
      </c>
      <c r="C398" s="102" t="s">
        <v>955</v>
      </c>
      <c r="D398" s="103"/>
      <c r="E398" s="122" t="str">
        <f>LEFT(ChartofAccounts2[[#This Row],[Map to]],6)</f>
        <v/>
      </c>
      <c r="F398" s="125" t="str">
        <f>IF(ISNA(VLOOKUP(ChartofAccounts2[[#This Row],[MapNumber]],MappingDatabase[#All],4,FALSE)),"",VLOOKUP(ChartofAccounts2[[#This Row],[MapNumber]],MappingDatabase[#All],4,FALSE))</f>
        <v/>
      </c>
    </row>
    <row r="399" spans="2:6" s="23" customFormat="1" ht="13.5" x14ac:dyDescent="0.3">
      <c r="B399" s="101" t="s">
        <v>956</v>
      </c>
      <c r="C399" s="102" t="s">
        <v>957</v>
      </c>
      <c r="D399" s="103"/>
      <c r="E399" s="122" t="str">
        <f>LEFT(ChartofAccounts2[[#This Row],[Map to]],6)</f>
        <v/>
      </c>
      <c r="F399" s="125" t="str">
        <f>IF(ISNA(VLOOKUP(ChartofAccounts2[[#This Row],[MapNumber]],MappingDatabase[#All],4,FALSE)),"",VLOOKUP(ChartofAccounts2[[#This Row],[MapNumber]],MappingDatabase[#All],4,FALSE))</f>
        <v/>
      </c>
    </row>
    <row r="400" spans="2:6" s="23" customFormat="1" ht="13.5" x14ac:dyDescent="0.3">
      <c r="B400" s="101" t="s">
        <v>958</v>
      </c>
      <c r="C400" s="102" t="s">
        <v>959</v>
      </c>
      <c r="D400" s="103"/>
      <c r="E400" s="122" t="str">
        <f>LEFT(ChartofAccounts2[[#This Row],[Map to]],6)</f>
        <v/>
      </c>
      <c r="F400" s="125" t="str">
        <f>IF(ISNA(VLOOKUP(ChartofAccounts2[[#This Row],[MapNumber]],MappingDatabase[#All],4,FALSE)),"",VLOOKUP(ChartofAccounts2[[#This Row],[MapNumber]],MappingDatabase[#All],4,FALSE))</f>
        <v/>
      </c>
    </row>
    <row r="401" spans="2:6" s="23" customFormat="1" ht="13.5" x14ac:dyDescent="0.3">
      <c r="B401" s="101" t="s">
        <v>960</v>
      </c>
      <c r="C401" s="102" t="s">
        <v>961</v>
      </c>
      <c r="D401" s="103"/>
      <c r="E401" s="122" t="str">
        <f>LEFT(ChartofAccounts2[[#This Row],[Map to]],6)</f>
        <v/>
      </c>
      <c r="F401" s="125" t="str">
        <f>IF(ISNA(VLOOKUP(ChartofAccounts2[[#This Row],[MapNumber]],MappingDatabase[#All],4,FALSE)),"",VLOOKUP(ChartofAccounts2[[#This Row],[MapNumber]],MappingDatabase[#All],4,FALSE))</f>
        <v/>
      </c>
    </row>
    <row r="402" spans="2:6" s="23" customFormat="1" ht="13.5" x14ac:dyDescent="0.3">
      <c r="B402" s="101" t="s">
        <v>962</v>
      </c>
      <c r="C402" s="102" t="s">
        <v>963</v>
      </c>
      <c r="D402" s="103"/>
      <c r="E402" s="122" t="str">
        <f>LEFT(ChartofAccounts2[[#This Row],[Map to]],6)</f>
        <v/>
      </c>
      <c r="F402" s="125" t="str">
        <f>IF(ISNA(VLOOKUP(ChartofAccounts2[[#This Row],[MapNumber]],MappingDatabase[#All],4,FALSE)),"",VLOOKUP(ChartofAccounts2[[#This Row],[MapNumber]],MappingDatabase[#All],4,FALSE))</f>
        <v/>
      </c>
    </row>
    <row r="403" spans="2:6" s="23" customFormat="1" ht="13.5" x14ac:dyDescent="0.3">
      <c r="B403" s="101" t="s">
        <v>964</v>
      </c>
      <c r="C403" s="102" t="s">
        <v>965</v>
      </c>
      <c r="D403" s="103"/>
      <c r="E403" s="122" t="str">
        <f>LEFT(ChartofAccounts2[[#This Row],[Map to]],6)</f>
        <v/>
      </c>
      <c r="F403" s="125" t="str">
        <f>IF(ISNA(VLOOKUP(ChartofAccounts2[[#This Row],[MapNumber]],MappingDatabase[#All],4,FALSE)),"",VLOOKUP(ChartofAccounts2[[#This Row],[MapNumber]],MappingDatabase[#All],4,FALSE))</f>
        <v/>
      </c>
    </row>
    <row r="404" spans="2:6" s="23" customFormat="1" ht="13.5" x14ac:dyDescent="0.3">
      <c r="B404" s="101" t="s">
        <v>966</v>
      </c>
      <c r="C404" s="102" t="s">
        <v>967</v>
      </c>
      <c r="D404" s="103"/>
      <c r="E404" s="122" t="str">
        <f>LEFT(ChartofAccounts2[[#This Row],[Map to]],6)</f>
        <v/>
      </c>
      <c r="F404" s="125" t="str">
        <f>IF(ISNA(VLOOKUP(ChartofAccounts2[[#This Row],[MapNumber]],MappingDatabase[#All],4,FALSE)),"",VLOOKUP(ChartofAccounts2[[#This Row],[MapNumber]],MappingDatabase[#All],4,FALSE))</f>
        <v/>
      </c>
    </row>
    <row r="405" spans="2:6" s="23" customFormat="1" ht="13.5" x14ac:dyDescent="0.3">
      <c r="B405" s="101" t="s">
        <v>968</v>
      </c>
      <c r="C405" s="102" t="s">
        <v>969</v>
      </c>
      <c r="D405" s="103"/>
      <c r="E405" s="122" t="str">
        <f>LEFT(ChartofAccounts2[[#This Row],[Map to]],6)</f>
        <v/>
      </c>
      <c r="F405" s="125" t="str">
        <f>IF(ISNA(VLOOKUP(ChartofAccounts2[[#This Row],[MapNumber]],MappingDatabase[#All],4,FALSE)),"",VLOOKUP(ChartofAccounts2[[#This Row],[MapNumber]],MappingDatabase[#All],4,FALSE))</f>
        <v/>
      </c>
    </row>
    <row r="406" spans="2:6" s="23" customFormat="1" ht="13.5" x14ac:dyDescent="0.3">
      <c r="B406" s="101" t="s">
        <v>970</v>
      </c>
      <c r="C406" s="102" t="s">
        <v>971</v>
      </c>
      <c r="D406" s="103"/>
      <c r="E406" s="122" t="str">
        <f>LEFT(ChartofAccounts2[[#This Row],[Map to]],6)</f>
        <v/>
      </c>
      <c r="F406" s="125" t="str">
        <f>IF(ISNA(VLOOKUP(ChartofAccounts2[[#This Row],[MapNumber]],MappingDatabase[#All],4,FALSE)),"",VLOOKUP(ChartofAccounts2[[#This Row],[MapNumber]],MappingDatabase[#All],4,FALSE))</f>
        <v/>
      </c>
    </row>
    <row r="407" spans="2:6" s="23" customFormat="1" ht="13.5" x14ac:dyDescent="0.3">
      <c r="B407" s="101" t="s">
        <v>972</v>
      </c>
      <c r="C407" s="102" t="s">
        <v>973</v>
      </c>
      <c r="D407" s="103"/>
      <c r="E407" s="122" t="str">
        <f>LEFT(ChartofAccounts2[[#This Row],[Map to]],6)</f>
        <v/>
      </c>
      <c r="F407" s="125" t="str">
        <f>IF(ISNA(VLOOKUP(ChartofAccounts2[[#This Row],[MapNumber]],MappingDatabase[#All],4,FALSE)),"",VLOOKUP(ChartofAccounts2[[#This Row],[MapNumber]],MappingDatabase[#All],4,FALSE))</f>
        <v/>
      </c>
    </row>
    <row r="408" spans="2:6" s="23" customFormat="1" ht="13.5" x14ac:dyDescent="0.3">
      <c r="B408" s="101" t="s">
        <v>974</v>
      </c>
      <c r="C408" s="102" t="s">
        <v>975</v>
      </c>
      <c r="D408" s="103"/>
      <c r="E408" s="122" t="str">
        <f>LEFT(ChartofAccounts2[[#This Row],[Map to]],6)</f>
        <v/>
      </c>
      <c r="F408" s="125" t="str">
        <f>IF(ISNA(VLOOKUP(ChartofAccounts2[[#This Row],[MapNumber]],MappingDatabase[#All],4,FALSE)),"",VLOOKUP(ChartofAccounts2[[#This Row],[MapNumber]],MappingDatabase[#All],4,FALSE))</f>
        <v/>
      </c>
    </row>
    <row r="409" spans="2:6" s="23" customFormat="1" ht="13.5" x14ac:dyDescent="0.3">
      <c r="B409" s="101" t="s">
        <v>976</v>
      </c>
      <c r="C409" s="102" t="s">
        <v>977</v>
      </c>
      <c r="D409" s="103"/>
      <c r="E409" s="122" t="str">
        <f>LEFT(ChartofAccounts2[[#This Row],[Map to]],6)</f>
        <v/>
      </c>
      <c r="F409" s="125" t="str">
        <f>IF(ISNA(VLOOKUP(ChartofAccounts2[[#This Row],[MapNumber]],MappingDatabase[#All],4,FALSE)),"",VLOOKUP(ChartofAccounts2[[#This Row],[MapNumber]],MappingDatabase[#All],4,FALSE))</f>
        <v/>
      </c>
    </row>
    <row r="410" spans="2:6" s="23" customFormat="1" ht="13.5" x14ac:dyDescent="0.3">
      <c r="B410" s="101" t="s">
        <v>978</v>
      </c>
      <c r="C410" s="102" t="s">
        <v>979</v>
      </c>
      <c r="D410" s="103"/>
      <c r="E410" s="122" t="str">
        <f>LEFT(ChartofAccounts2[[#This Row],[Map to]],6)</f>
        <v/>
      </c>
      <c r="F410" s="125" t="str">
        <f>IF(ISNA(VLOOKUP(ChartofAccounts2[[#This Row],[MapNumber]],MappingDatabase[#All],4,FALSE)),"",VLOOKUP(ChartofAccounts2[[#This Row],[MapNumber]],MappingDatabase[#All],4,FALSE))</f>
        <v/>
      </c>
    </row>
    <row r="411" spans="2:6" s="23" customFormat="1" ht="13.5" x14ac:dyDescent="0.3">
      <c r="B411" s="101" t="s">
        <v>980</v>
      </c>
      <c r="C411" s="102" t="s">
        <v>981</v>
      </c>
      <c r="D411" s="103"/>
      <c r="E411" s="122" t="str">
        <f>LEFT(ChartofAccounts2[[#This Row],[Map to]],6)</f>
        <v/>
      </c>
      <c r="F411" s="125" t="str">
        <f>IF(ISNA(VLOOKUP(ChartofAccounts2[[#This Row],[MapNumber]],MappingDatabase[#All],4,FALSE)),"",VLOOKUP(ChartofAccounts2[[#This Row],[MapNumber]],MappingDatabase[#All],4,FALSE))</f>
        <v/>
      </c>
    </row>
    <row r="412" spans="2:6" s="23" customFormat="1" ht="13.5" x14ac:dyDescent="0.3">
      <c r="B412" s="101" t="s">
        <v>982</v>
      </c>
      <c r="C412" s="102" t="s">
        <v>983</v>
      </c>
      <c r="D412" s="103"/>
      <c r="E412" s="122" t="str">
        <f>LEFT(ChartofAccounts2[[#This Row],[Map to]],6)</f>
        <v/>
      </c>
      <c r="F412" s="125" t="str">
        <f>IF(ISNA(VLOOKUP(ChartofAccounts2[[#This Row],[MapNumber]],MappingDatabase[#All],4,FALSE)),"",VLOOKUP(ChartofAccounts2[[#This Row],[MapNumber]],MappingDatabase[#All],4,FALSE))</f>
        <v/>
      </c>
    </row>
    <row r="413" spans="2:6" s="23" customFormat="1" ht="13.5" x14ac:dyDescent="0.3">
      <c r="B413" s="101" t="s">
        <v>984</v>
      </c>
      <c r="C413" s="102" t="s">
        <v>985</v>
      </c>
      <c r="D413" s="103"/>
      <c r="E413" s="122" t="str">
        <f>LEFT(ChartofAccounts2[[#This Row],[Map to]],6)</f>
        <v/>
      </c>
      <c r="F413" s="125" t="str">
        <f>IF(ISNA(VLOOKUP(ChartofAccounts2[[#This Row],[MapNumber]],MappingDatabase[#All],4,FALSE)),"",VLOOKUP(ChartofAccounts2[[#This Row],[MapNumber]],MappingDatabase[#All],4,FALSE))</f>
        <v/>
      </c>
    </row>
    <row r="414" spans="2:6" s="23" customFormat="1" ht="13.5" x14ac:dyDescent="0.3">
      <c r="B414" s="101" t="s">
        <v>986</v>
      </c>
      <c r="C414" s="102" t="s">
        <v>987</v>
      </c>
      <c r="D414" s="103"/>
      <c r="E414" s="122" t="str">
        <f>LEFT(ChartofAccounts2[[#This Row],[Map to]],6)</f>
        <v/>
      </c>
      <c r="F414" s="125" t="str">
        <f>IF(ISNA(VLOOKUP(ChartofAccounts2[[#This Row],[MapNumber]],MappingDatabase[#All],4,FALSE)),"",VLOOKUP(ChartofAccounts2[[#This Row],[MapNumber]],MappingDatabase[#All],4,FALSE))</f>
        <v/>
      </c>
    </row>
    <row r="415" spans="2:6" s="23" customFormat="1" ht="13.5" x14ac:dyDescent="0.3">
      <c r="B415" s="101" t="s">
        <v>988</v>
      </c>
      <c r="C415" s="102" t="s">
        <v>989</v>
      </c>
      <c r="D415" s="103"/>
      <c r="E415" s="122" t="str">
        <f>LEFT(ChartofAccounts2[[#This Row],[Map to]],6)</f>
        <v/>
      </c>
      <c r="F415" s="125" t="str">
        <f>IF(ISNA(VLOOKUP(ChartofAccounts2[[#This Row],[MapNumber]],MappingDatabase[#All],4,FALSE)),"",VLOOKUP(ChartofAccounts2[[#This Row],[MapNumber]],MappingDatabase[#All],4,FALSE))</f>
        <v/>
      </c>
    </row>
    <row r="416" spans="2:6" s="23" customFormat="1" ht="13.5" x14ac:dyDescent="0.3">
      <c r="B416" s="101" t="s">
        <v>990</v>
      </c>
      <c r="C416" s="102" t="s">
        <v>991</v>
      </c>
      <c r="D416" s="103"/>
      <c r="E416" s="122" t="str">
        <f>LEFT(ChartofAccounts2[[#This Row],[Map to]],6)</f>
        <v/>
      </c>
      <c r="F416" s="125" t="str">
        <f>IF(ISNA(VLOOKUP(ChartofAccounts2[[#This Row],[MapNumber]],MappingDatabase[#All],4,FALSE)),"",VLOOKUP(ChartofAccounts2[[#This Row],[MapNumber]],MappingDatabase[#All],4,FALSE))</f>
        <v/>
      </c>
    </row>
    <row r="417" spans="2:6" s="23" customFormat="1" ht="13.5" x14ac:dyDescent="0.3">
      <c r="B417" s="101" t="s">
        <v>992</v>
      </c>
      <c r="C417" s="102" t="s">
        <v>993</v>
      </c>
      <c r="D417" s="103"/>
      <c r="E417" s="122" t="str">
        <f>LEFT(ChartofAccounts2[[#This Row],[Map to]],6)</f>
        <v/>
      </c>
      <c r="F417" s="125" t="str">
        <f>IF(ISNA(VLOOKUP(ChartofAccounts2[[#This Row],[MapNumber]],MappingDatabase[#All],4,FALSE)),"",VLOOKUP(ChartofAccounts2[[#This Row],[MapNumber]],MappingDatabase[#All],4,FALSE))</f>
        <v/>
      </c>
    </row>
    <row r="418" spans="2:6" s="23" customFormat="1" ht="13.5" x14ac:dyDescent="0.3">
      <c r="B418" s="101" t="s">
        <v>994</v>
      </c>
      <c r="C418" s="102" t="s">
        <v>995</v>
      </c>
      <c r="D418" s="103"/>
      <c r="E418" s="122" t="str">
        <f>LEFT(ChartofAccounts2[[#This Row],[Map to]],6)</f>
        <v/>
      </c>
      <c r="F418" s="125" t="str">
        <f>IF(ISNA(VLOOKUP(ChartofAccounts2[[#This Row],[MapNumber]],MappingDatabase[#All],4,FALSE)),"",VLOOKUP(ChartofAccounts2[[#This Row],[MapNumber]],MappingDatabase[#All],4,FALSE))</f>
        <v/>
      </c>
    </row>
    <row r="419" spans="2:6" s="23" customFormat="1" ht="13.5" x14ac:dyDescent="0.3">
      <c r="B419" s="101" t="s">
        <v>996</v>
      </c>
      <c r="C419" s="102" t="s">
        <v>997</v>
      </c>
      <c r="D419" s="103"/>
      <c r="E419" s="122" t="str">
        <f>LEFT(ChartofAccounts2[[#This Row],[Map to]],6)</f>
        <v/>
      </c>
      <c r="F419" s="125" t="str">
        <f>IF(ISNA(VLOOKUP(ChartofAccounts2[[#This Row],[MapNumber]],MappingDatabase[#All],4,FALSE)),"",VLOOKUP(ChartofAccounts2[[#This Row],[MapNumber]],MappingDatabase[#All],4,FALSE))</f>
        <v/>
      </c>
    </row>
    <row r="420" spans="2:6" s="23" customFormat="1" ht="13.5" x14ac:dyDescent="0.3">
      <c r="B420" s="101" t="s">
        <v>998</v>
      </c>
      <c r="C420" s="102" t="s">
        <v>999</v>
      </c>
      <c r="D420" s="103"/>
      <c r="E420" s="122" t="str">
        <f>LEFT(ChartofAccounts2[[#This Row],[Map to]],6)</f>
        <v/>
      </c>
      <c r="F420" s="125" t="str">
        <f>IF(ISNA(VLOOKUP(ChartofAccounts2[[#This Row],[MapNumber]],MappingDatabase[#All],4,FALSE)),"",VLOOKUP(ChartofAccounts2[[#This Row],[MapNumber]],MappingDatabase[#All],4,FALSE))</f>
        <v/>
      </c>
    </row>
    <row r="421" spans="2:6" s="23" customFormat="1" ht="13.5" x14ac:dyDescent="0.3">
      <c r="B421" s="101" t="s">
        <v>1000</v>
      </c>
      <c r="C421" s="102" t="s">
        <v>1001</v>
      </c>
      <c r="D421" s="103"/>
      <c r="E421" s="122" t="str">
        <f>LEFT(ChartofAccounts2[[#This Row],[Map to]],6)</f>
        <v/>
      </c>
      <c r="F421" s="125" t="str">
        <f>IF(ISNA(VLOOKUP(ChartofAccounts2[[#This Row],[MapNumber]],MappingDatabase[#All],4,FALSE)),"",VLOOKUP(ChartofAccounts2[[#This Row],[MapNumber]],MappingDatabase[#All],4,FALSE))</f>
        <v/>
      </c>
    </row>
    <row r="422" spans="2:6" s="23" customFormat="1" ht="13.5" x14ac:dyDescent="0.3">
      <c r="B422" s="101" t="s">
        <v>1002</v>
      </c>
      <c r="C422" s="102" t="s">
        <v>1003</v>
      </c>
      <c r="D422" s="103"/>
      <c r="E422" s="122" t="str">
        <f>LEFT(ChartofAccounts2[[#This Row],[Map to]],6)</f>
        <v/>
      </c>
      <c r="F422" s="125" t="str">
        <f>IF(ISNA(VLOOKUP(ChartofAccounts2[[#This Row],[MapNumber]],MappingDatabase[#All],4,FALSE)),"",VLOOKUP(ChartofAccounts2[[#This Row],[MapNumber]],MappingDatabase[#All],4,FALSE))</f>
        <v/>
      </c>
    </row>
    <row r="423" spans="2:6" s="23" customFormat="1" ht="13.5" x14ac:dyDescent="0.3">
      <c r="B423" s="101" t="s">
        <v>1004</v>
      </c>
      <c r="C423" s="102" t="s">
        <v>1005</v>
      </c>
      <c r="D423" s="103"/>
      <c r="E423" s="122" t="str">
        <f>LEFT(ChartofAccounts2[[#This Row],[Map to]],6)</f>
        <v/>
      </c>
      <c r="F423" s="125" t="str">
        <f>IF(ISNA(VLOOKUP(ChartofAccounts2[[#This Row],[MapNumber]],MappingDatabase[#All],4,FALSE)),"",VLOOKUP(ChartofAccounts2[[#This Row],[MapNumber]],MappingDatabase[#All],4,FALSE))</f>
        <v/>
      </c>
    </row>
    <row r="424" spans="2:6" s="23" customFormat="1" ht="13.5" x14ac:dyDescent="0.3">
      <c r="B424" s="101" t="s">
        <v>1006</v>
      </c>
      <c r="C424" s="102" t="s">
        <v>1007</v>
      </c>
      <c r="D424" s="103"/>
      <c r="E424" s="122" t="str">
        <f>LEFT(ChartofAccounts2[[#This Row],[Map to]],6)</f>
        <v/>
      </c>
      <c r="F424" s="125" t="str">
        <f>IF(ISNA(VLOOKUP(ChartofAccounts2[[#This Row],[MapNumber]],MappingDatabase[#All],4,FALSE)),"",VLOOKUP(ChartofAccounts2[[#This Row],[MapNumber]],MappingDatabase[#All],4,FALSE))</f>
        <v/>
      </c>
    </row>
    <row r="425" spans="2:6" s="23" customFormat="1" ht="13.5" x14ac:dyDescent="0.3">
      <c r="B425" s="101" t="s">
        <v>1008</v>
      </c>
      <c r="C425" s="102" t="s">
        <v>1009</v>
      </c>
      <c r="D425" s="103"/>
      <c r="E425" s="122" t="str">
        <f>LEFT(ChartofAccounts2[[#This Row],[Map to]],6)</f>
        <v/>
      </c>
      <c r="F425" s="125" t="str">
        <f>IF(ISNA(VLOOKUP(ChartofAccounts2[[#This Row],[MapNumber]],MappingDatabase[#All],4,FALSE)),"",VLOOKUP(ChartofAccounts2[[#This Row],[MapNumber]],MappingDatabase[#All],4,FALSE))</f>
        <v/>
      </c>
    </row>
    <row r="426" spans="2:6" s="23" customFormat="1" ht="13.5" x14ac:dyDescent="0.3">
      <c r="B426" s="101" t="s">
        <v>1010</v>
      </c>
      <c r="C426" s="102" t="s">
        <v>1011</v>
      </c>
      <c r="D426" s="103"/>
      <c r="E426" s="122" t="str">
        <f>LEFT(ChartofAccounts2[[#This Row],[Map to]],6)</f>
        <v/>
      </c>
      <c r="F426" s="125" t="str">
        <f>IF(ISNA(VLOOKUP(ChartofAccounts2[[#This Row],[MapNumber]],MappingDatabase[#All],4,FALSE)),"",VLOOKUP(ChartofAccounts2[[#This Row],[MapNumber]],MappingDatabase[#All],4,FALSE))</f>
        <v/>
      </c>
    </row>
    <row r="427" spans="2:6" s="23" customFormat="1" ht="13.5" x14ac:dyDescent="0.3">
      <c r="B427" s="101" t="s">
        <v>1012</v>
      </c>
      <c r="C427" s="102" t="s">
        <v>1013</v>
      </c>
      <c r="D427" s="103"/>
      <c r="E427" s="122" t="str">
        <f>LEFT(ChartofAccounts2[[#This Row],[Map to]],6)</f>
        <v/>
      </c>
      <c r="F427" s="125" t="str">
        <f>IF(ISNA(VLOOKUP(ChartofAccounts2[[#This Row],[MapNumber]],MappingDatabase[#All],4,FALSE)),"",VLOOKUP(ChartofAccounts2[[#This Row],[MapNumber]],MappingDatabase[#All],4,FALSE))</f>
        <v/>
      </c>
    </row>
    <row r="428" spans="2:6" s="23" customFormat="1" ht="13.5" x14ac:dyDescent="0.3">
      <c r="B428" s="101" t="s">
        <v>1014</v>
      </c>
      <c r="C428" s="102" t="s">
        <v>1015</v>
      </c>
      <c r="D428" s="103"/>
      <c r="E428" s="122" t="str">
        <f>LEFT(ChartofAccounts2[[#This Row],[Map to]],6)</f>
        <v/>
      </c>
      <c r="F428" s="125" t="str">
        <f>IF(ISNA(VLOOKUP(ChartofAccounts2[[#This Row],[MapNumber]],MappingDatabase[#All],4,FALSE)),"",VLOOKUP(ChartofAccounts2[[#This Row],[MapNumber]],MappingDatabase[#All],4,FALSE))</f>
        <v/>
      </c>
    </row>
    <row r="429" spans="2:6" s="23" customFormat="1" ht="13.5" x14ac:dyDescent="0.3">
      <c r="B429" s="101" t="s">
        <v>1016</v>
      </c>
      <c r="C429" s="102" t="s">
        <v>1017</v>
      </c>
      <c r="D429" s="103"/>
      <c r="E429" s="122" t="str">
        <f>LEFT(ChartofAccounts2[[#This Row],[Map to]],6)</f>
        <v/>
      </c>
      <c r="F429" s="125" t="str">
        <f>IF(ISNA(VLOOKUP(ChartofAccounts2[[#This Row],[MapNumber]],MappingDatabase[#All],4,FALSE)),"",VLOOKUP(ChartofAccounts2[[#This Row],[MapNumber]],MappingDatabase[#All],4,FALSE))</f>
        <v/>
      </c>
    </row>
    <row r="430" spans="2:6" s="23" customFormat="1" ht="13.5" x14ac:dyDescent="0.3">
      <c r="B430" s="101" t="s">
        <v>1018</v>
      </c>
      <c r="C430" s="102" t="s">
        <v>1019</v>
      </c>
      <c r="D430" s="103"/>
      <c r="E430" s="122" t="str">
        <f>LEFT(ChartofAccounts2[[#This Row],[Map to]],6)</f>
        <v/>
      </c>
      <c r="F430" s="125" t="str">
        <f>IF(ISNA(VLOOKUP(ChartofAccounts2[[#This Row],[MapNumber]],MappingDatabase[#All],4,FALSE)),"",VLOOKUP(ChartofAccounts2[[#This Row],[MapNumber]],MappingDatabase[#All],4,FALSE))</f>
        <v/>
      </c>
    </row>
    <row r="431" spans="2:6" s="23" customFormat="1" ht="13.5" x14ac:dyDescent="0.3">
      <c r="B431" s="101" t="s">
        <v>1020</v>
      </c>
      <c r="C431" s="102" t="s">
        <v>1021</v>
      </c>
      <c r="D431" s="103"/>
      <c r="E431" s="122" t="str">
        <f>LEFT(ChartofAccounts2[[#This Row],[Map to]],6)</f>
        <v/>
      </c>
      <c r="F431" s="125" t="str">
        <f>IF(ISNA(VLOOKUP(ChartofAccounts2[[#This Row],[MapNumber]],MappingDatabase[#All],4,FALSE)),"",VLOOKUP(ChartofAccounts2[[#This Row],[MapNumber]],MappingDatabase[#All],4,FALSE))</f>
        <v/>
      </c>
    </row>
    <row r="432" spans="2:6" s="23" customFormat="1" ht="13.5" x14ac:dyDescent="0.3">
      <c r="B432" s="101" t="s">
        <v>1022</v>
      </c>
      <c r="C432" s="102" t="s">
        <v>1023</v>
      </c>
      <c r="D432" s="103"/>
      <c r="E432" s="122" t="str">
        <f>LEFT(ChartofAccounts2[[#This Row],[Map to]],6)</f>
        <v/>
      </c>
      <c r="F432" s="125" t="str">
        <f>IF(ISNA(VLOOKUP(ChartofAccounts2[[#This Row],[MapNumber]],MappingDatabase[#All],4,FALSE)),"",VLOOKUP(ChartofAccounts2[[#This Row],[MapNumber]],MappingDatabase[#All],4,FALSE))</f>
        <v/>
      </c>
    </row>
    <row r="433" spans="2:6" s="23" customFormat="1" ht="13.5" x14ac:dyDescent="0.3">
      <c r="B433" s="101" t="s">
        <v>1024</v>
      </c>
      <c r="C433" s="102" t="s">
        <v>1025</v>
      </c>
      <c r="D433" s="103"/>
      <c r="E433" s="122" t="str">
        <f>LEFT(ChartofAccounts2[[#This Row],[Map to]],6)</f>
        <v/>
      </c>
      <c r="F433" s="125" t="str">
        <f>IF(ISNA(VLOOKUP(ChartofAccounts2[[#This Row],[MapNumber]],MappingDatabase[#All],4,FALSE)),"",VLOOKUP(ChartofAccounts2[[#This Row],[MapNumber]],MappingDatabase[#All],4,FALSE))</f>
        <v/>
      </c>
    </row>
    <row r="434" spans="2:6" s="23" customFormat="1" ht="13.5" x14ac:dyDescent="0.3">
      <c r="B434" s="101" t="s">
        <v>1026</v>
      </c>
      <c r="C434" s="102" t="s">
        <v>1027</v>
      </c>
      <c r="D434" s="103"/>
      <c r="E434" s="122" t="str">
        <f>LEFT(ChartofAccounts2[[#This Row],[Map to]],6)</f>
        <v/>
      </c>
      <c r="F434" s="125" t="str">
        <f>IF(ISNA(VLOOKUP(ChartofAccounts2[[#This Row],[MapNumber]],MappingDatabase[#All],4,FALSE)),"",VLOOKUP(ChartofAccounts2[[#This Row],[MapNumber]],MappingDatabase[#All],4,FALSE))</f>
        <v/>
      </c>
    </row>
    <row r="435" spans="2:6" s="23" customFormat="1" ht="13.5" x14ac:dyDescent="0.3">
      <c r="B435" s="101" t="s">
        <v>1028</v>
      </c>
      <c r="C435" s="102" t="s">
        <v>1029</v>
      </c>
      <c r="D435" s="103"/>
      <c r="E435" s="122" t="str">
        <f>LEFT(ChartofAccounts2[[#This Row],[Map to]],6)</f>
        <v/>
      </c>
      <c r="F435" s="125" t="str">
        <f>IF(ISNA(VLOOKUP(ChartofAccounts2[[#This Row],[MapNumber]],MappingDatabase[#All],4,FALSE)),"",VLOOKUP(ChartofAccounts2[[#This Row],[MapNumber]],MappingDatabase[#All],4,FALSE))</f>
        <v/>
      </c>
    </row>
    <row r="436" spans="2:6" s="23" customFormat="1" ht="13.5" x14ac:dyDescent="0.3">
      <c r="B436" s="101" t="s">
        <v>1030</v>
      </c>
      <c r="C436" s="102" t="s">
        <v>1031</v>
      </c>
      <c r="D436" s="103"/>
      <c r="E436" s="122" t="str">
        <f>LEFT(ChartofAccounts2[[#This Row],[Map to]],6)</f>
        <v/>
      </c>
      <c r="F436" s="125" t="str">
        <f>IF(ISNA(VLOOKUP(ChartofAccounts2[[#This Row],[MapNumber]],MappingDatabase[#All],4,FALSE)),"",VLOOKUP(ChartofAccounts2[[#This Row],[MapNumber]],MappingDatabase[#All],4,FALSE))</f>
        <v/>
      </c>
    </row>
    <row r="437" spans="2:6" s="23" customFormat="1" ht="13.5" x14ac:dyDescent="0.3">
      <c r="B437" s="101" t="s">
        <v>1032</v>
      </c>
      <c r="C437" s="102" t="s">
        <v>1033</v>
      </c>
      <c r="D437" s="103"/>
      <c r="E437" s="122" t="str">
        <f>LEFT(ChartofAccounts2[[#This Row],[Map to]],6)</f>
        <v/>
      </c>
      <c r="F437" s="125" t="str">
        <f>IF(ISNA(VLOOKUP(ChartofAccounts2[[#This Row],[MapNumber]],MappingDatabase[#All],4,FALSE)),"",VLOOKUP(ChartofAccounts2[[#This Row],[MapNumber]],MappingDatabase[#All],4,FALSE))</f>
        <v/>
      </c>
    </row>
    <row r="438" spans="2:6" s="23" customFormat="1" ht="13.5" x14ac:dyDescent="0.3">
      <c r="B438" s="101" t="s">
        <v>1034</v>
      </c>
      <c r="C438" s="102" t="s">
        <v>1035</v>
      </c>
      <c r="D438" s="103"/>
      <c r="E438" s="122" t="str">
        <f>LEFT(ChartofAccounts2[[#This Row],[Map to]],6)</f>
        <v/>
      </c>
      <c r="F438" s="125" t="str">
        <f>IF(ISNA(VLOOKUP(ChartofAccounts2[[#This Row],[MapNumber]],MappingDatabase[#All],4,FALSE)),"",VLOOKUP(ChartofAccounts2[[#This Row],[MapNumber]],MappingDatabase[#All],4,FALSE))</f>
        <v/>
      </c>
    </row>
    <row r="439" spans="2:6" s="23" customFormat="1" ht="13.5" x14ac:dyDescent="0.3">
      <c r="B439" s="101" t="s">
        <v>1036</v>
      </c>
      <c r="C439" s="102" t="s">
        <v>1037</v>
      </c>
      <c r="D439" s="103"/>
      <c r="E439" s="122" t="str">
        <f>LEFT(ChartofAccounts2[[#This Row],[Map to]],6)</f>
        <v/>
      </c>
      <c r="F439" s="125" t="str">
        <f>IF(ISNA(VLOOKUP(ChartofAccounts2[[#This Row],[MapNumber]],MappingDatabase[#All],4,FALSE)),"",VLOOKUP(ChartofAccounts2[[#This Row],[MapNumber]],MappingDatabase[#All],4,FALSE))</f>
        <v/>
      </c>
    </row>
    <row r="440" spans="2:6" s="23" customFormat="1" ht="13.5" x14ac:dyDescent="0.3">
      <c r="B440" s="101" t="s">
        <v>1038</v>
      </c>
      <c r="C440" s="102" t="s">
        <v>1039</v>
      </c>
      <c r="D440" s="103"/>
      <c r="E440" s="122" t="str">
        <f>LEFT(ChartofAccounts2[[#This Row],[Map to]],6)</f>
        <v/>
      </c>
      <c r="F440" s="125" t="str">
        <f>IF(ISNA(VLOOKUP(ChartofAccounts2[[#This Row],[MapNumber]],MappingDatabase[#All],4,FALSE)),"",VLOOKUP(ChartofAccounts2[[#This Row],[MapNumber]],MappingDatabase[#All],4,FALSE))</f>
        <v/>
      </c>
    </row>
    <row r="441" spans="2:6" s="23" customFormat="1" ht="13.5" x14ac:dyDescent="0.3">
      <c r="B441" s="101" t="s">
        <v>1040</v>
      </c>
      <c r="C441" s="102" t="s">
        <v>1041</v>
      </c>
      <c r="D441" s="103"/>
      <c r="E441" s="122" t="str">
        <f>LEFT(ChartofAccounts2[[#This Row],[Map to]],6)</f>
        <v/>
      </c>
      <c r="F441" s="125" t="str">
        <f>IF(ISNA(VLOOKUP(ChartofAccounts2[[#This Row],[MapNumber]],MappingDatabase[#All],4,FALSE)),"",VLOOKUP(ChartofAccounts2[[#This Row],[MapNumber]],MappingDatabase[#All],4,FALSE))</f>
        <v/>
      </c>
    </row>
    <row r="442" spans="2:6" s="23" customFormat="1" ht="13.5" x14ac:dyDescent="0.3">
      <c r="B442" s="101" t="s">
        <v>1042</v>
      </c>
      <c r="C442" s="102" t="s">
        <v>1043</v>
      </c>
      <c r="D442" s="103"/>
      <c r="E442" s="122" t="str">
        <f>LEFT(ChartofAccounts2[[#This Row],[Map to]],6)</f>
        <v/>
      </c>
      <c r="F442" s="125" t="str">
        <f>IF(ISNA(VLOOKUP(ChartofAccounts2[[#This Row],[MapNumber]],MappingDatabase[#All],4,FALSE)),"",VLOOKUP(ChartofAccounts2[[#This Row],[MapNumber]],MappingDatabase[#All],4,FALSE))</f>
        <v/>
      </c>
    </row>
    <row r="443" spans="2:6" s="23" customFormat="1" ht="13.5" x14ac:dyDescent="0.3">
      <c r="B443" s="101" t="s">
        <v>1044</v>
      </c>
      <c r="C443" s="102" t="s">
        <v>1045</v>
      </c>
      <c r="D443" s="103"/>
      <c r="E443" s="122" t="str">
        <f>LEFT(ChartofAccounts2[[#This Row],[Map to]],6)</f>
        <v/>
      </c>
      <c r="F443" s="125" t="str">
        <f>IF(ISNA(VLOOKUP(ChartofAccounts2[[#This Row],[MapNumber]],MappingDatabase[#All],4,FALSE)),"",VLOOKUP(ChartofAccounts2[[#This Row],[MapNumber]],MappingDatabase[#All],4,FALSE))</f>
        <v/>
      </c>
    </row>
    <row r="444" spans="2:6" s="23" customFormat="1" ht="13.5" x14ac:dyDescent="0.3">
      <c r="B444" s="101" t="s">
        <v>1046</v>
      </c>
      <c r="C444" s="102" t="s">
        <v>1047</v>
      </c>
      <c r="D444" s="103"/>
      <c r="E444" s="122" t="str">
        <f>LEFT(ChartofAccounts2[[#This Row],[Map to]],6)</f>
        <v/>
      </c>
      <c r="F444" s="125" t="str">
        <f>IF(ISNA(VLOOKUP(ChartofAccounts2[[#This Row],[MapNumber]],MappingDatabase[#All],4,FALSE)),"",VLOOKUP(ChartofAccounts2[[#This Row],[MapNumber]],MappingDatabase[#All],4,FALSE))</f>
        <v/>
      </c>
    </row>
    <row r="445" spans="2:6" s="23" customFormat="1" ht="13.5" x14ac:dyDescent="0.3">
      <c r="B445" s="101" t="s">
        <v>1048</v>
      </c>
      <c r="C445" s="102" t="s">
        <v>1049</v>
      </c>
      <c r="D445" s="103"/>
      <c r="E445" s="122" t="str">
        <f>LEFT(ChartofAccounts2[[#This Row],[Map to]],6)</f>
        <v/>
      </c>
      <c r="F445" s="125" t="str">
        <f>IF(ISNA(VLOOKUP(ChartofAccounts2[[#This Row],[MapNumber]],MappingDatabase[#All],4,FALSE)),"",VLOOKUP(ChartofAccounts2[[#This Row],[MapNumber]],MappingDatabase[#All],4,FALSE))</f>
        <v/>
      </c>
    </row>
    <row r="446" spans="2:6" s="23" customFormat="1" ht="13.5" x14ac:dyDescent="0.3">
      <c r="B446" s="101" t="s">
        <v>1050</v>
      </c>
      <c r="C446" s="102" t="s">
        <v>1051</v>
      </c>
      <c r="D446" s="103"/>
      <c r="E446" s="122" t="str">
        <f>LEFT(ChartofAccounts2[[#This Row],[Map to]],6)</f>
        <v/>
      </c>
      <c r="F446" s="125" t="str">
        <f>IF(ISNA(VLOOKUP(ChartofAccounts2[[#This Row],[MapNumber]],MappingDatabase[#All],4,FALSE)),"",VLOOKUP(ChartofAccounts2[[#This Row],[MapNumber]],MappingDatabase[#All],4,FALSE))</f>
        <v/>
      </c>
    </row>
    <row r="447" spans="2:6" s="23" customFormat="1" ht="13.5" x14ac:dyDescent="0.3">
      <c r="B447" s="101" t="s">
        <v>1052</v>
      </c>
      <c r="C447" s="102" t="s">
        <v>1053</v>
      </c>
      <c r="D447" s="103"/>
      <c r="E447" s="122" t="str">
        <f>LEFT(ChartofAccounts2[[#This Row],[Map to]],6)</f>
        <v/>
      </c>
      <c r="F447" s="125" t="str">
        <f>IF(ISNA(VLOOKUP(ChartofAccounts2[[#This Row],[MapNumber]],MappingDatabase[#All],4,FALSE)),"",VLOOKUP(ChartofAccounts2[[#This Row],[MapNumber]],MappingDatabase[#All],4,FALSE))</f>
        <v/>
      </c>
    </row>
    <row r="448" spans="2:6" s="23" customFormat="1" ht="13.5" x14ac:dyDescent="0.3">
      <c r="B448" s="101" t="s">
        <v>1054</v>
      </c>
      <c r="C448" s="102" t="s">
        <v>1055</v>
      </c>
      <c r="D448" s="103"/>
      <c r="E448" s="122" t="str">
        <f>LEFT(ChartofAccounts2[[#This Row],[Map to]],6)</f>
        <v/>
      </c>
      <c r="F448" s="125" t="str">
        <f>IF(ISNA(VLOOKUP(ChartofAccounts2[[#This Row],[MapNumber]],MappingDatabase[#All],4,FALSE)),"",VLOOKUP(ChartofAccounts2[[#This Row],[MapNumber]],MappingDatabase[#All],4,FALSE))</f>
        <v/>
      </c>
    </row>
    <row r="449" spans="2:6" s="23" customFormat="1" ht="13.5" x14ac:dyDescent="0.3">
      <c r="B449" s="101" t="s">
        <v>1056</v>
      </c>
      <c r="C449" s="102" t="s">
        <v>1057</v>
      </c>
      <c r="D449" s="103"/>
      <c r="E449" s="122" t="str">
        <f>LEFT(ChartofAccounts2[[#This Row],[Map to]],6)</f>
        <v/>
      </c>
      <c r="F449" s="125" t="str">
        <f>IF(ISNA(VLOOKUP(ChartofAccounts2[[#This Row],[MapNumber]],MappingDatabase[#All],4,FALSE)),"",VLOOKUP(ChartofAccounts2[[#This Row],[MapNumber]],MappingDatabase[#All],4,FALSE))</f>
        <v/>
      </c>
    </row>
    <row r="450" spans="2:6" s="23" customFormat="1" ht="13.5" x14ac:dyDescent="0.3">
      <c r="B450" s="101" t="s">
        <v>1058</v>
      </c>
      <c r="C450" s="102" t="s">
        <v>1059</v>
      </c>
      <c r="D450" s="103"/>
      <c r="E450" s="122" t="str">
        <f>LEFT(ChartofAccounts2[[#This Row],[Map to]],6)</f>
        <v/>
      </c>
      <c r="F450" s="125" t="str">
        <f>IF(ISNA(VLOOKUP(ChartofAccounts2[[#This Row],[MapNumber]],MappingDatabase[#All],4,FALSE)),"",VLOOKUP(ChartofAccounts2[[#This Row],[MapNumber]],MappingDatabase[#All],4,FALSE))</f>
        <v/>
      </c>
    </row>
    <row r="451" spans="2:6" s="23" customFormat="1" ht="13.5" x14ac:dyDescent="0.3">
      <c r="B451" s="101" t="s">
        <v>1060</v>
      </c>
      <c r="C451" s="102" t="s">
        <v>1061</v>
      </c>
      <c r="D451" s="103"/>
      <c r="E451" s="122" t="str">
        <f>LEFT(ChartofAccounts2[[#This Row],[Map to]],6)</f>
        <v/>
      </c>
      <c r="F451" s="125" t="str">
        <f>IF(ISNA(VLOOKUP(ChartofAccounts2[[#This Row],[MapNumber]],MappingDatabase[#All],4,FALSE)),"",VLOOKUP(ChartofAccounts2[[#This Row],[MapNumber]],MappingDatabase[#All],4,FALSE))</f>
        <v/>
      </c>
    </row>
    <row r="452" spans="2:6" s="23" customFormat="1" ht="13.5" x14ac:dyDescent="0.3">
      <c r="B452" s="101" t="s">
        <v>1062</v>
      </c>
      <c r="C452" s="102" t="s">
        <v>1063</v>
      </c>
      <c r="D452" s="103"/>
      <c r="E452" s="122" t="str">
        <f>LEFT(ChartofAccounts2[[#This Row],[Map to]],6)</f>
        <v/>
      </c>
      <c r="F452" s="125" t="str">
        <f>IF(ISNA(VLOOKUP(ChartofAccounts2[[#This Row],[MapNumber]],MappingDatabase[#All],4,FALSE)),"",VLOOKUP(ChartofAccounts2[[#This Row],[MapNumber]],MappingDatabase[#All],4,FALSE))</f>
        <v/>
      </c>
    </row>
    <row r="453" spans="2:6" s="23" customFormat="1" ht="13.5" x14ac:dyDescent="0.3">
      <c r="B453" s="101" t="s">
        <v>1064</v>
      </c>
      <c r="C453" s="102" t="s">
        <v>1065</v>
      </c>
      <c r="D453" s="103"/>
      <c r="E453" s="122" t="str">
        <f>LEFT(ChartofAccounts2[[#This Row],[Map to]],6)</f>
        <v/>
      </c>
      <c r="F453" s="125" t="str">
        <f>IF(ISNA(VLOOKUP(ChartofAccounts2[[#This Row],[MapNumber]],MappingDatabase[#All],4,FALSE)),"",VLOOKUP(ChartofAccounts2[[#This Row],[MapNumber]],MappingDatabase[#All],4,FALSE))</f>
        <v/>
      </c>
    </row>
    <row r="454" spans="2:6" s="23" customFormat="1" ht="13.5" x14ac:dyDescent="0.3">
      <c r="B454" s="101" t="s">
        <v>1066</v>
      </c>
      <c r="C454" s="102" t="s">
        <v>1067</v>
      </c>
      <c r="D454" s="103"/>
      <c r="E454" s="122" t="str">
        <f>LEFT(ChartofAccounts2[[#This Row],[Map to]],6)</f>
        <v/>
      </c>
      <c r="F454" s="125" t="str">
        <f>IF(ISNA(VLOOKUP(ChartofAccounts2[[#This Row],[MapNumber]],MappingDatabase[#All],4,FALSE)),"",VLOOKUP(ChartofAccounts2[[#This Row],[MapNumber]],MappingDatabase[#All],4,FALSE))</f>
        <v/>
      </c>
    </row>
    <row r="455" spans="2:6" s="23" customFormat="1" ht="13.5" x14ac:dyDescent="0.3">
      <c r="B455" s="101" t="s">
        <v>1068</v>
      </c>
      <c r="C455" s="102" t="s">
        <v>1069</v>
      </c>
      <c r="D455" s="103"/>
      <c r="E455" s="122" t="str">
        <f>LEFT(ChartofAccounts2[[#This Row],[Map to]],6)</f>
        <v/>
      </c>
      <c r="F455" s="125" t="str">
        <f>IF(ISNA(VLOOKUP(ChartofAccounts2[[#This Row],[MapNumber]],MappingDatabase[#All],4,FALSE)),"",VLOOKUP(ChartofAccounts2[[#This Row],[MapNumber]],MappingDatabase[#All],4,FALSE))</f>
        <v/>
      </c>
    </row>
    <row r="456" spans="2:6" s="23" customFormat="1" ht="13.5" x14ac:dyDescent="0.3">
      <c r="B456" s="101" t="s">
        <v>1070</v>
      </c>
      <c r="C456" s="102" t="s">
        <v>1071</v>
      </c>
      <c r="D456" s="103"/>
      <c r="E456" s="122" t="str">
        <f>LEFT(ChartofAccounts2[[#This Row],[Map to]],6)</f>
        <v/>
      </c>
      <c r="F456" s="125" t="str">
        <f>IF(ISNA(VLOOKUP(ChartofAccounts2[[#This Row],[MapNumber]],MappingDatabase[#All],4,FALSE)),"",VLOOKUP(ChartofAccounts2[[#This Row],[MapNumber]],MappingDatabase[#All],4,FALSE))</f>
        <v/>
      </c>
    </row>
    <row r="457" spans="2:6" s="23" customFormat="1" ht="13.5" x14ac:dyDescent="0.3">
      <c r="B457" s="101" t="s">
        <v>1072</v>
      </c>
      <c r="C457" s="102" t="s">
        <v>1073</v>
      </c>
      <c r="D457" s="103"/>
      <c r="E457" s="122" t="str">
        <f>LEFT(ChartofAccounts2[[#This Row],[Map to]],6)</f>
        <v/>
      </c>
      <c r="F457" s="125" t="str">
        <f>IF(ISNA(VLOOKUP(ChartofAccounts2[[#This Row],[MapNumber]],MappingDatabase[#All],4,FALSE)),"",VLOOKUP(ChartofAccounts2[[#This Row],[MapNumber]],MappingDatabase[#All],4,FALSE))</f>
        <v/>
      </c>
    </row>
    <row r="458" spans="2:6" s="23" customFormat="1" ht="13.5" x14ac:dyDescent="0.3">
      <c r="B458" s="101" t="s">
        <v>1074</v>
      </c>
      <c r="C458" s="102" t="s">
        <v>1075</v>
      </c>
      <c r="D458" s="103"/>
      <c r="E458" s="122" t="str">
        <f>LEFT(ChartofAccounts2[[#This Row],[Map to]],6)</f>
        <v/>
      </c>
      <c r="F458" s="125" t="str">
        <f>IF(ISNA(VLOOKUP(ChartofAccounts2[[#This Row],[MapNumber]],MappingDatabase[#All],4,FALSE)),"",VLOOKUP(ChartofAccounts2[[#This Row],[MapNumber]],MappingDatabase[#All],4,FALSE))</f>
        <v/>
      </c>
    </row>
    <row r="459" spans="2:6" s="23" customFormat="1" ht="13.5" x14ac:dyDescent="0.3">
      <c r="B459" s="101" t="s">
        <v>1076</v>
      </c>
      <c r="C459" s="102" t="s">
        <v>1077</v>
      </c>
      <c r="D459" s="103"/>
      <c r="E459" s="122" t="str">
        <f>LEFT(ChartofAccounts2[[#This Row],[Map to]],6)</f>
        <v/>
      </c>
      <c r="F459" s="125" t="str">
        <f>IF(ISNA(VLOOKUP(ChartofAccounts2[[#This Row],[MapNumber]],MappingDatabase[#All],4,FALSE)),"",VLOOKUP(ChartofAccounts2[[#This Row],[MapNumber]],MappingDatabase[#All],4,FALSE))</f>
        <v/>
      </c>
    </row>
    <row r="460" spans="2:6" s="23" customFormat="1" ht="13.5" x14ac:dyDescent="0.3">
      <c r="B460" s="101" t="s">
        <v>1078</v>
      </c>
      <c r="C460" s="102" t="s">
        <v>1079</v>
      </c>
      <c r="D460" s="103"/>
      <c r="E460" s="122" t="str">
        <f>LEFT(ChartofAccounts2[[#This Row],[Map to]],6)</f>
        <v/>
      </c>
      <c r="F460" s="125" t="str">
        <f>IF(ISNA(VLOOKUP(ChartofAccounts2[[#This Row],[MapNumber]],MappingDatabase[#All],4,FALSE)),"",VLOOKUP(ChartofAccounts2[[#This Row],[MapNumber]],MappingDatabase[#All],4,FALSE))</f>
        <v/>
      </c>
    </row>
    <row r="461" spans="2:6" s="23" customFormat="1" ht="13.5" x14ac:dyDescent="0.3">
      <c r="B461" s="101" t="s">
        <v>1080</v>
      </c>
      <c r="C461" s="102" t="s">
        <v>1081</v>
      </c>
      <c r="D461" s="103"/>
      <c r="E461" s="122" t="str">
        <f>LEFT(ChartofAccounts2[[#This Row],[Map to]],6)</f>
        <v/>
      </c>
      <c r="F461" s="125" t="str">
        <f>IF(ISNA(VLOOKUP(ChartofAccounts2[[#This Row],[MapNumber]],MappingDatabase[#All],4,FALSE)),"",VLOOKUP(ChartofAccounts2[[#This Row],[MapNumber]],MappingDatabase[#All],4,FALSE))</f>
        <v/>
      </c>
    </row>
    <row r="462" spans="2:6" s="23" customFormat="1" ht="13.5" x14ac:dyDescent="0.3">
      <c r="B462" s="101" t="s">
        <v>1082</v>
      </c>
      <c r="C462" s="102" t="s">
        <v>1083</v>
      </c>
      <c r="D462" s="103"/>
      <c r="E462" s="122" t="str">
        <f>LEFT(ChartofAccounts2[[#This Row],[Map to]],6)</f>
        <v/>
      </c>
      <c r="F462" s="125" t="str">
        <f>IF(ISNA(VLOOKUP(ChartofAccounts2[[#This Row],[MapNumber]],MappingDatabase[#All],4,FALSE)),"",VLOOKUP(ChartofAccounts2[[#This Row],[MapNumber]],MappingDatabase[#All],4,FALSE))</f>
        <v/>
      </c>
    </row>
    <row r="463" spans="2:6" s="23" customFormat="1" ht="13.5" x14ac:dyDescent="0.3">
      <c r="B463" s="101" t="s">
        <v>1084</v>
      </c>
      <c r="C463" s="102" t="s">
        <v>1085</v>
      </c>
      <c r="D463" s="103"/>
      <c r="E463" s="122" t="str">
        <f>LEFT(ChartofAccounts2[[#This Row],[Map to]],6)</f>
        <v/>
      </c>
      <c r="F463" s="125" t="str">
        <f>IF(ISNA(VLOOKUP(ChartofAccounts2[[#This Row],[MapNumber]],MappingDatabase[#All],4,FALSE)),"",VLOOKUP(ChartofAccounts2[[#This Row],[MapNumber]],MappingDatabase[#All],4,FALSE))</f>
        <v/>
      </c>
    </row>
    <row r="464" spans="2:6" s="23" customFormat="1" ht="13.5" x14ac:dyDescent="0.3">
      <c r="B464" s="101" t="s">
        <v>1086</v>
      </c>
      <c r="C464" s="102" t="s">
        <v>1087</v>
      </c>
      <c r="D464" s="103"/>
      <c r="E464" s="122" t="str">
        <f>LEFT(ChartofAccounts2[[#This Row],[Map to]],6)</f>
        <v/>
      </c>
      <c r="F464" s="125" t="str">
        <f>IF(ISNA(VLOOKUP(ChartofAccounts2[[#This Row],[MapNumber]],MappingDatabase[#All],4,FALSE)),"",VLOOKUP(ChartofAccounts2[[#This Row],[MapNumber]],MappingDatabase[#All],4,FALSE))</f>
        <v/>
      </c>
    </row>
    <row r="465" spans="2:6" s="23" customFormat="1" ht="13.5" x14ac:dyDescent="0.3">
      <c r="B465" s="101" t="s">
        <v>1088</v>
      </c>
      <c r="C465" s="102" t="s">
        <v>1089</v>
      </c>
      <c r="D465" s="103"/>
      <c r="E465" s="122" t="str">
        <f>LEFT(ChartofAccounts2[[#This Row],[Map to]],6)</f>
        <v/>
      </c>
      <c r="F465" s="125" t="str">
        <f>IF(ISNA(VLOOKUP(ChartofAccounts2[[#This Row],[MapNumber]],MappingDatabase[#All],4,FALSE)),"",VLOOKUP(ChartofAccounts2[[#This Row],[MapNumber]],MappingDatabase[#All],4,FALSE))</f>
        <v/>
      </c>
    </row>
    <row r="466" spans="2:6" s="23" customFormat="1" ht="13.5" x14ac:dyDescent="0.3">
      <c r="B466" s="101" t="s">
        <v>1090</v>
      </c>
      <c r="C466" s="102" t="s">
        <v>1091</v>
      </c>
      <c r="D466" s="103"/>
      <c r="E466" s="122" t="str">
        <f>LEFT(ChartofAccounts2[[#This Row],[Map to]],6)</f>
        <v/>
      </c>
      <c r="F466" s="125" t="str">
        <f>IF(ISNA(VLOOKUP(ChartofAccounts2[[#This Row],[MapNumber]],MappingDatabase[#All],4,FALSE)),"",VLOOKUP(ChartofAccounts2[[#This Row],[MapNumber]],MappingDatabase[#All],4,FALSE))</f>
        <v/>
      </c>
    </row>
    <row r="467" spans="2:6" s="23" customFormat="1" ht="13.5" x14ac:dyDescent="0.3">
      <c r="B467" s="101" t="s">
        <v>1092</v>
      </c>
      <c r="C467" s="102" t="s">
        <v>1093</v>
      </c>
      <c r="D467" s="103"/>
      <c r="E467" s="122" t="str">
        <f>LEFT(ChartofAccounts2[[#This Row],[Map to]],6)</f>
        <v/>
      </c>
      <c r="F467" s="125" t="str">
        <f>IF(ISNA(VLOOKUP(ChartofAccounts2[[#This Row],[MapNumber]],MappingDatabase[#All],4,FALSE)),"",VLOOKUP(ChartofAccounts2[[#This Row],[MapNumber]],MappingDatabase[#All],4,FALSE))</f>
        <v/>
      </c>
    </row>
    <row r="468" spans="2:6" s="23" customFormat="1" ht="13.5" x14ac:dyDescent="0.3">
      <c r="B468" s="101" t="s">
        <v>1094</v>
      </c>
      <c r="C468" s="102" t="s">
        <v>1095</v>
      </c>
      <c r="D468" s="103"/>
      <c r="E468" s="122" t="str">
        <f>LEFT(ChartofAccounts2[[#This Row],[Map to]],6)</f>
        <v/>
      </c>
      <c r="F468" s="125" t="str">
        <f>IF(ISNA(VLOOKUP(ChartofAccounts2[[#This Row],[MapNumber]],MappingDatabase[#All],4,FALSE)),"",VLOOKUP(ChartofAccounts2[[#This Row],[MapNumber]],MappingDatabase[#All],4,FALSE))</f>
        <v/>
      </c>
    </row>
    <row r="469" spans="2:6" s="23" customFormat="1" ht="13.5" x14ac:dyDescent="0.3">
      <c r="B469" s="101" t="s">
        <v>1096</v>
      </c>
      <c r="C469" s="102" t="s">
        <v>1097</v>
      </c>
      <c r="D469" s="103"/>
      <c r="E469" s="122" t="str">
        <f>LEFT(ChartofAccounts2[[#This Row],[Map to]],6)</f>
        <v/>
      </c>
      <c r="F469" s="125" t="str">
        <f>IF(ISNA(VLOOKUP(ChartofAccounts2[[#This Row],[MapNumber]],MappingDatabase[#All],4,FALSE)),"",VLOOKUP(ChartofAccounts2[[#This Row],[MapNumber]],MappingDatabase[#All],4,FALSE))</f>
        <v/>
      </c>
    </row>
    <row r="470" spans="2:6" s="23" customFormat="1" ht="13.5" x14ac:dyDescent="0.3">
      <c r="B470" s="101" t="s">
        <v>1098</v>
      </c>
      <c r="C470" s="102" t="s">
        <v>1099</v>
      </c>
      <c r="D470" s="103"/>
      <c r="E470" s="122" t="str">
        <f>LEFT(ChartofAccounts2[[#This Row],[Map to]],6)</f>
        <v/>
      </c>
      <c r="F470" s="125" t="str">
        <f>IF(ISNA(VLOOKUP(ChartofAccounts2[[#This Row],[MapNumber]],MappingDatabase[#All],4,FALSE)),"",VLOOKUP(ChartofAccounts2[[#This Row],[MapNumber]],MappingDatabase[#All],4,FALSE))</f>
        <v/>
      </c>
    </row>
    <row r="471" spans="2:6" s="23" customFormat="1" ht="13.5" x14ac:dyDescent="0.3">
      <c r="B471" s="101" t="s">
        <v>1100</v>
      </c>
      <c r="C471" s="102" t="s">
        <v>1101</v>
      </c>
      <c r="D471" s="103"/>
      <c r="E471" s="122" t="str">
        <f>LEFT(ChartofAccounts2[[#This Row],[Map to]],6)</f>
        <v/>
      </c>
      <c r="F471" s="125" t="str">
        <f>IF(ISNA(VLOOKUP(ChartofAccounts2[[#This Row],[MapNumber]],MappingDatabase[#All],4,FALSE)),"",VLOOKUP(ChartofAccounts2[[#This Row],[MapNumber]],MappingDatabase[#All],4,FALSE))</f>
        <v/>
      </c>
    </row>
    <row r="472" spans="2:6" s="23" customFormat="1" ht="13.5" x14ac:dyDescent="0.3">
      <c r="B472" s="101" t="s">
        <v>1102</v>
      </c>
      <c r="C472" s="102" t="s">
        <v>1103</v>
      </c>
      <c r="D472" s="103"/>
      <c r="E472" s="122" t="str">
        <f>LEFT(ChartofAccounts2[[#This Row],[Map to]],6)</f>
        <v/>
      </c>
      <c r="F472" s="125" t="str">
        <f>IF(ISNA(VLOOKUP(ChartofAccounts2[[#This Row],[MapNumber]],MappingDatabase[#All],4,FALSE)),"",VLOOKUP(ChartofAccounts2[[#This Row],[MapNumber]],MappingDatabase[#All],4,FALSE))</f>
        <v/>
      </c>
    </row>
    <row r="473" spans="2:6" s="23" customFormat="1" ht="13.5" x14ac:dyDescent="0.3">
      <c r="B473" s="101" t="s">
        <v>1104</v>
      </c>
      <c r="C473" s="102" t="s">
        <v>1105</v>
      </c>
      <c r="D473" s="103"/>
      <c r="E473" s="122" t="str">
        <f>LEFT(ChartofAccounts2[[#This Row],[Map to]],6)</f>
        <v/>
      </c>
      <c r="F473" s="125" t="str">
        <f>IF(ISNA(VLOOKUP(ChartofAccounts2[[#This Row],[MapNumber]],MappingDatabase[#All],4,FALSE)),"",VLOOKUP(ChartofAccounts2[[#This Row],[MapNumber]],MappingDatabase[#All],4,FALSE))</f>
        <v/>
      </c>
    </row>
    <row r="474" spans="2:6" s="23" customFormat="1" ht="13.5" x14ac:dyDescent="0.3">
      <c r="B474" s="101" t="s">
        <v>1106</v>
      </c>
      <c r="C474" s="102" t="s">
        <v>1107</v>
      </c>
      <c r="D474" s="103"/>
      <c r="E474" s="122" t="str">
        <f>LEFT(ChartofAccounts2[[#This Row],[Map to]],6)</f>
        <v/>
      </c>
      <c r="F474" s="125" t="str">
        <f>IF(ISNA(VLOOKUP(ChartofAccounts2[[#This Row],[MapNumber]],MappingDatabase[#All],4,FALSE)),"",VLOOKUP(ChartofAccounts2[[#This Row],[MapNumber]],MappingDatabase[#All],4,FALSE))</f>
        <v/>
      </c>
    </row>
    <row r="475" spans="2:6" s="23" customFormat="1" ht="13.5" x14ac:dyDescent="0.3">
      <c r="B475" s="101" t="s">
        <v>1108</v>
      </c>
      <c r="C475" s="102" t="s">
        <v>1109</v>
      </c>
      <c r="D475" s="103"/>
      <c r="E475" s="122" t="str">
        <f>LEFT(ChartofAccounts2[[#This Row],[Map to]],6)</f>
        <v/>
      </c>
      <c r="F475" s="125" t="str">
        <f>IF(ISNA(VLOOKUP(ChartofAccounts2[[#This Row],[MapNumber]],MappingDatabase[#All],4,FALSE)),"",VLOOKUP(ChartofAccounts2[[#This Row],[MapNumber]],MappingDatabase[#All],4,FALSE))</f>
        <v/>
      </c>
    </row>
    <row r="476" spans="2:6" s="23" customFormat="1" ht="13.5" x14ac:dyDescent="0.3">
      <c r="B476" s="101" t="s">
        <v>1110</v>
      </c>
      <c r="C476" s="102" t="s">
        <v>1111</v>
      </c>
      <c r="D476" s="103"/>
      <c r="E476" s="122" t="str">
        <f>LEFT(ChartofAccounts2[[#This Row],[Map to]],6)</f>
        <v/>
      </c>
      <c r="F476" s="125" t="str">
        <f>IF(ISNA(VLOOKUP(ChartofAccounts2[[#This Row],[MapNumber]],MappingDatabase[#All],4,FALSE)),"",VLOOKUP(ChartofAccounts2[[#This Row],[MapNumber]],MappingDatabase[#All],4,FALSE))</f>
        <v/>
      </c>
    </row>
    <row r="477" spans="2:6" s="23" customFormat="1" ht="13.5" x14ac:dyDescent="0.3">
      <c r="B477" s="101" t="s">
        <v>1112</v>
      </c>
      <c r="C477" s="102" t="s">
        <v>1113</v>
      </c>
      <c r="D477" s="103"/>
      <c r="E477" s="122" t="str">
        <f>LEFT(ChartofAccounts2[[#This Row],[Map to]],6)</f>
        <v/>
      </c>
      <c r="F477" s="125" t="str">
        <f>IF(ISNA(VLOOKUP(ChartofAccounts2[[#This Row],[MapNumber]],MappingDatabase[#All],4,FALSE)),"",VLOOKUP(ChartofAccounts2[[#This Row],[MapNumber]],MappingDatabase[#All],4,FALSE))</f>
        <v/>
      </c>
    </row>
    <row r="478" spans="2:6" s="23" customFormat="1" ht="13.5" x14ac:dyDescent="0.3">
      <c r="B478" s="101" t="s">
        <v>1114</v>
      </c>
      <c r="C478" s="102" t="s">
        <v>1115</v>
      </c>
      <c r="D478" s="103"/>
      <c r="E478" s="122" t="str">
        <f>LEFT(ChartofAccounts2[[#This Row],[Map to]],6)</f>
        <v/>
      </c>
      <c r="F478" s="125" t="str">
        <f>IF(ISNA(VLOOKUP(ChartofAccounts2[[#This Row],[MapNumber]],MappingDatabase[#All],4,FALSE)),"",VLOOKUP(ChartofAccounts2[[#This Row],[MapNumber]],MappingDatabase[#All],4,FALSE))</f>
        <v/>
      </c>
    </row>
    <row r="479" spans="2:6" s="23" customFormat="1" ht="13.5" x14ac:dyDescent="0.3">
      <c r="B479" s="101" t="s">
        <v>1116</v>
      </c>
      <c r="C479" s="102" t="s">
        <v>1117</v>
      </c>
      <c r="D479" s="103"/>
      <c r="E479" s="122" t="str">
        <f>LEFT(ChartofAccounts2[[#This Row],[Map to]],6)</f>
        <v/>
      </c>
      <c r="F479" s="125" t="str">
        <f>IF(ISNA(VLOOKUP(ChartofAccounts2[[#This Row],[MapNumber]],MappingDatabase[#All],4,FALSE)),"",VLOOKUP(ChartofAccounts2[[#This Row],[MapNumber]],MappingDatabase[#All],4,FALSE))</f>
        <v/>
      </c>
    </row>
    <row r="480" spans="2:6" s="23" customFormat="1" ht="13.5" x14ac:dyDescent="0.3">
      <c r="B480" s="101" t="s">
        <v>1118</v>
      </c>
      <c r="C480" s="102" t="s">
        <v>1119</v>
      </c>
      <c r="D480" s="103"/>
      <c r="E480" s="122" t="str">
        <f>LEFT(ChartofAccounts2[[#This Row],[Map to]],6)</f>
        <v/>
      </c>
      <c r="F480" s="125" t="str">
        <f>IF(ISNA(VLOOKUP(ChartofAccounts2[[#This Row],[MapNumber]],MappingDatabase[#All],4,FALSE)),"",VLOOKUP(ChartofAccounts2[[#This Row],[MapNumber]],MappingDatabase[#All],4,FALSE))</f>
        <v/>
      </c>
    </row>
    <row r="481" spans="2:6" s="23" customFormat="1" ht="13.5" x14ac:dyDescent="0.3">
      <c r="B481" s="101" t="s">
        <v>1120</v>
      </c>
      <c r="C481" s="102" t="s">
        <v>1121</v>
      </c>
      <c r="D481" s="103"/>
      <c r="E481" s="122" t="str">
        <f>LEFT(ChartofAccounts2[[#This Row],[Map to]],6)</f>
        <v/>
      </c>
      <c r="F481" s="125" t="str">
        <f>IF(ISNA(VLOOKUP(ChartofAccounts2[[#This Row],[MapNumber]],MappingDatabase[#All],4,FALSE)),"",VLOOKUP(ChartofAccounts2[[#This Row],[MapNumber]],MappingDatabase[#All],4,FALSE))</f>
        <v/>
      </c>
    </row>
    <row r="482" spans="2:6" s="23" customFormat="1" ht="13.5" x14ac:dyDescent="0.3">
      <c r="B482" s="101" t="s">
        <v>1122</v>
      </c>
      <c r="C482" s="102" t="s">
        <v>1123</v>
      </c>
      <c r="D482" s="103"/>
      <c r="E482" s="122" t="str">
        <f>LEFT(ChartofAccounts2[[#This Row],[Map to]],6)</f>
        <v/>
      </c>
      <c r="F482" s="125" t="str">
        <f>IF(ISNA(VLOOKUP(ChartofAccounts2[[#This Row],[MapNumber]],MappingDatabase[#All],4,FALSE)),"",VLOOKUP(ChartofAccounts2[[#This Row],[MapNumber]],MappingDatabase[#All],4,FALSE))</f>
        <v/>
      </c>
    </row>
    <row r="483" spans="2:6" s="23" customFormat="1" ht="13.5" x14ac:dyDescent="0.3">
      <c r="B483" s="101" t="s">
        <v>1124</v>
      </c>
      <c r="C483" s="102" t="s">
        <v>1125</v>
      </c>
      <c r="D483" s="103"/>
      <c r="E483" s="122" t="str">
        <f>LEFT(ChartofAccounts2[[#This Row],[Map to]],6)</f>
        <v/>
      </c>
      <c r="F483" s="125" t="str">
        <f>IF(ISNA(VLOOKUP(ChartofAccounts2[[#This Row],[MapNumber]],MappingDatabase[#All],4,FALSE)),"",VLOOKUP(ChartofAccounts2[[#This Row],[MapNumber]],MappingDatabase[#All],4,FALSE))</f>
        <v/>
      </c>
    </row>
    <row r="484" spans="2:6" s="23" customFormat="1" ht="13.5" x14ac:dyDescent="0.3">
      <c r="B484" s="101" t="s">
        <v>1126</v>
      </c>
      <c r="C484" s="102" t="s">
        <v>1127</v>
      </c>
      <c r="D484" s="103"/>
      <c r="E484" s="122" t="str">
        <f>LEFT(ChartofAccounts2[[#This Row],[Map to]],6)</f>
        <v/>
      </c>
      <c r="F484" s="125" t="str">
        <f>IF(ISNA(VLOOKUP(ChartofAccounts2[[#This Row],[MapNumber]],MappingDatabase[#All],4,FALSE)),"",VLOOKUP(ChartofAccounts2[[#This Row],[MapNumber]],MappingDatabase[#All],4,FALSE))</f>
        <v/>
      </c>
    </row>
    <row r="485" spans="2:6" s="23" customFormat="1" ht="13.5" x14ac:dyDescent="0.3">
      <c r="B485" s="101" t="s">
        <v>1128</v>
      </c>
      <c r="C485" s="102" t="s">
        <v>1129</v>
      </c>
      <c r="D485" s="103"/>
      <c r="E485" s="122" t="str">
        <f>LEFT(ChartofAccounts2[[#This Row],[Map to]],6)</f>
        <v/>
      </c>
      <c r="F485" s="125" t="str">
        <f>IF(ISNA(VLOOKUP(ChartofAccounts2[[#This Row],[MapNumber]],MappingDatabase[#All],4,FALSE)),"",VLOOKUP(ChartofAccounts2[[#This Row],[MapNumber]],MappingDatabase[#All],4,FALSE))</f>
        <v/>
      </c>
    </row>
    <row r="486" spans="2:6" s="23" customFormat="1" ht="13.5" x14ac:dyDescent="0.3">
      <c r="B486" s="101" t="s">
        <v>1130</v>
      </c>
      <c r="C486" s="102" t="s">
        <v>1131</v>
      </c>
      <c r="D486" s="103"/>
      <c r="E486" s="122" t="str">
        <f>LEFT(ChartofAccounts2[[#This Row],[Map to]],6)</f>
        <v/>
      </c>
      <c r="F486" s="125" t="str">
        <f>IF(ISNA(VLOOKUP(ChartofAccounts2[[#This Row],[MapNumber]],MappingDatabase[#All],4,FALSE)),"",VLOOKUP(ChartofAccounts2[[#This Row],[MapNumber]],MappingDatabase[#All],4,FALSE))</f>
        <v/>
      </c>
    </row>
    <row r="487" spans="2:6" s="23" customFormat="1" ht="13.5" x14ac:dyDescent="0.3">
      <c r="B487" s="101" t="s">
        <v>1132</v>
      </c>
      <c r="C487" s="102" t="s">
        <v>1133</v>
      </c>
      <c r="D487" s="103"/>
      <c r="E487" s="122" t="str">
        <f>LEFT(ChartofAccounts2[[#This Row],[Map to]],6)</f>
        <v/>
      </c>
      <c r="F487" s="125" t="str">
        <f>IF(ISNA(VLOOKUP(ChartofAccounts2[[#This Row],[MapNumber]],MappingDatabase[#All],4,FALSE)),"",VLOOKUP(ChartofAccounts2[[#This Row],[MapNumber]],MappingDatabase[#All],4,FALSE))</f>
        <v/>
      </c>
    </row>
    <row r="488" spans="2:6" s="23" customFormat="1" ht="13.5" x14ac:dyDescent="0.3">
      <c r="B488" s="101" t="s">
        <v>1134</v>
      </c>
      <c r="C488" s="102" t="s">
        <v>1135</v>
      </c>
      <c r="D488" s="103"/>
      <c r="E488" s="122" t="str">
        <f>LEFT(ChartofAccounts2[[#This Row],[Map to]],6)</f>
        <v/>
      </c>
      <c r="F488" s="125" t="str">
        <f>IF(ISNA(VLOOKUP(ChartofAccounts2[[#This Row],[MapNumber]],MappingDatabase[#All],4,FALSE)),"",VLOOKUP(ChartofAccounts2[[#This Row],[MapNumber]],MappingDatabase[#All],4,FALSE))</f>
        <v/>
      </c>
    </row>
    <row r="489" spans="2:6" s="23" customFormat="1" ht="13.5" x14ac:dyDescent="0.3">
      <c r="B489" s="101" t="s">
        <v>1136</v>
      </c>
      <c r="C489" s="102" t="s">
        <v>1137</v>
      </c>
      <c r="D489" s="103"/>
      <c r="E489" s="122" t="str">
        <f>LEFT(ChartofAccounts2[[#This Row],[Map to]],6)</f>
        <v/>
      </c>
      <c r="F489" s="125" t="str">
        <f>IF(ISNA(VLOOKUP(ChartofAccounts2[[#This Row],[MapNumber]],MappingDatabase[#All],4,FALSE)),"",VLOOKUP(ChartofAccounts2[[#This Row],[MapNumber]],MappingDatabase[#All],4,FALSE))</f>
        <v/>
      </c>
    </row>
    <row r="490" spans="2:6" s="23" customFormat="1" ht="13.5" x14ac:dyDescent="0.3">
      <c r="B490" s="101" t="s">
        <v>1138</v>
      </c>
      <c r="C490" s="102" t="s">
        <v>1139</v>
      </c>
      <c r="D490" s="103"/>
      <c r="E490" s="122" t="str">
        <f>LEFT(ChartofAccounts2[[#This Row],[Map to]],6)</f>
        <v/>
      </c>
      <c r="F490" s="125" t="str">
        <f>IF(ISNA(VLOOKUP(ChartofAccounts2[[#This Row],[MapNumber]],MappingDatabase[#All],4,FALSE)),"",VLOOKUP(ChartofAccounts2[[#This Row],[MapNumber]],MappingDatabase[#All],4,FALSE))</f>
        <v/>
      </c>
    </row>
    <row r="491" spans="2:6" s="23" customFormat="1" ht="13.5" x14ac:dyDescent="0.3">
      <c r="B491" s="101" t="s">
        <v>1140</v>
      </c>
      <c r="C491" s="102" t="s">
        <v>1141</v>
      </c>
      <c r="D491" s="103"/>
      <c r="E491" s="122" t="str">
        <f>LEFT(ChartofAccounts2[[#This Row],[Map to]],6)</f>
        <v/>
      </c>
      <c r="F491" s="125" t="str">
        <f>IF(ISNA(VLOOKUP(ChartofAccounts2[[#This Row],[MapNumber]],MappingDatabase[#All],4,FALSE)),"",VLOOKUP(ChartofAccounts2[[#This Row],[MapNumber]],MappingDatabase[#All],4,FALSE))</f>
        <v/>
      </c>
    </row>
    <row r="492" spans="2:6" s="23" customFormat="1" ht="13.5" x14ac:dyDescent="0.3">
      <c r="B492" s="101" t="s">
        <v>1142</v>
      </c>
      <c r="C492" s="102" t="s">
        <v>1143</v>
      </c>
      <c r="D492" s="103"/>
      <c r="E492" s="122" t="str">
        <f>LEFT(ChartofAccounts2[[#This Row],[Map to]],6)</f>
        <v/>
      </c>
      <c r="F492" s="125" t="str">
        <f>IF(ISNA(VLOOKUP(ChartofAccounts2[[#This Row],[MapNumber]],MappingDatabase[#All],4,FALSE)),"",VLOOKUP(ChartofAccounts2[[#This Row],[MapNumber]],MappingDatabase[#All],4,FALSE))</f>
        <v/>
      </c>
    </row>
    <row r="493" spans="2:6" s="23" customFormat="1" ht="13.5" x14ac:dyDescent="0.3">
      <c r="B493" s="101" t="s">
        <v>1144</v>
      </c>
      <c r="C493" s="102" t="s">
        <v>1145</v>
      </c>
      <c r="D493" s="103"/>
      <c r="E493" s="122" t="str">
        <f>LEFT(ChartofAccounts2[[#This Row],[Map to]],6)</f>
        <v/>
      </c>
      <c r="F493" s="125" t="str">
        <f>IF(ISNA(VLOOKUP(ChartofAccounts2[[#This Row],[MapNumber]],MappingDatabase[#All],4,FALSE)),"",VLOOKUP(ChartofAccounts2[[#This Row],[MapNumber]],MappingDatabase[#All],4,FALSE))</f>
        <v/>
      </c>
    </row>
    <row r="494" spans="2:6" s="23" customFormat="1" ht="13.5" x14ac:dyDescent="0.3">
      <c r="B494" s="101" t="s">
        <v>1146</v>
      </c>
      <c r="C494" s="102" t="s">
        <v>1147</v>
      </c>
      <c r="D494" s="103"/>
      <c r="E494" s="122" t="str">
        <f>LEFT(ChartofAccounts2[[#This Row],[Map to]],6)</f>
        <v/>
      </c>
      <c r="F494" s="125" t="str">
        <f>IF(ISNA(VLOOKUP(ChartofAccounts2[[#This Row],[MapNumber]],MappingDatabase[#All],4,FALSE)),"",VLOOKUP(ChartofAccounts2[[#This Row],[MapNumber]],MappingDatabase[#All],4,FALSE))</f>
        <v/>
      </c>
    </row>
    <row r="495" spans="2:6" s="23" customFormat="1" ht="13.5" x14ac:dyDescent="0.3">
      <c r="B495" s="101" t="s">
        <v>1148</v>
      </c>
      <c r="C495" s="102" t="s">
        <v>1149</v>
      </c>
      <c r="D495" s="103"/>
      <c r="E495" s="122" t="str">
        <f>LEFT(ChartofAccounts2[[#This Row],[Map to]],6)</f>
        <v/>
      </c>
      <c r="F495" s="125" t="str">
        <f>IF(ISNA(VLOOKUP(ChartofAccounts2[[#This Row],[MapNumber]],MappingDatabase[#All],4,FALSE)),"",VLOOKUP(ChartofAccounts2[[#This Row],[MapNumber]],MappingDatabase[#All],4,FALSE))</f>
        <v/>
      </c>
    </row>
    <row r="496" spans="2:6" s="23" customFormat="1" ht="13.5" x14ac:dyDescent="0.3">
      <c r="B496" s="101" t="s">
        <v>1150</v>
      </c>
      <c r="C496" s="102" t="s">
        <v>1151</v>
      </c>
      <c r="D496" s="103"/>
      <c r="E496" s="122" t="str">
        <f>LEFT(ChartofAccounts2[[#This Row],[Map to]],6)</f>
        <v/>
      </c>
      <c r="F496" s="125" t="str">
        <f>IF(ISNA(VLOOKUP(ChartofAccounts2[[#This Row],[MapNumber]],MappingDatabase[#All],4,FALSE)),"",VLOOKUP(ChartofAccounts2[[#This Row],[MapNumber]],MappingDatabase[#All],4,FALSE))</f>
        <v/>
      </c>
    </row>
    <row r="497" spans="2:7" s="23" customFormat="1" ht="13.5" x14ac:dyDescent="0.3">
      <c r="B497" s="101" t="s">
        <v>1152</v>
      </c>
      <c r="C497" s="102" t="s">
        <v>1153</v>
      </c>
      <c r="D497" s="103"/>
      <c r="E497" s="122" t="str">
        <f>LEFT(ChartofAccounts2[[#This Row],[Map to]],6)</f>
        <v/>
      </c>
      <c r="F497" s="125" t="str">
        <f>IF(ISNA(VLOOKUP(ChartofAccounts2[[#This Row],[MapNumber]],MappingDatabase[#All],4,FALSE)),"",VLOOKUP(ChartofAccounts2[[#This Row],[MapNumber]],MappingDatabase[#All],4,FALSE))</f>
        <v/>
      </c>
    </row>
    <row r="498" spans="2:7" s="23" customFormat="1" ht="13.5" x14ac:dyDescent="0.3">
      <c r="B498" s="101" t="s">
        <v>1154</v>
      </c>
      <c r="C498" s="102" t="s">
        <v>1155</v>
      </c>
      <c r="D498" s="103"/>
      <c r="E498" s="122" t="str">
        <f>LEFT(ChartofAccounts2[[#This Row],[Map to]],6)</f>
        <v/>
      </c>
      <c r="F498" s="125" t="str">
        <f>IF(ISNA(VLOOKUP(ChartofAccounts2[[#This Row],[MapNumber]],MappingDatabase[#All],4,FALSE)),"",VLOOKUP(ChartofAccounts2[[#This Row],[MapNumber]],MappingDatabase[#All],4,FALSE))</f>
        <v/>
      </c>
    </row>
    <row r="499" spans="2:7" s="23" customFormat="1" ht="13.5" x14ac:dyDescent="0.3">
      <c r="B499" s="101" t="s">
        <v>1156</v>
      </c>
      <c r="C499" s="102" t="s">
        <v>1157</v>
      </c>
      <c r="D499" s="103"/>
      <c r="E499" s="122" t="str">
        <f>LEFT(ChartofAccounts2[[#This Row],[Map to]],6)</f>
        <v/>
      </c>
      <c r="F499" s="125" t="str">
        <f>IF(ISNA(VLOOKUP(ChartofAccounts2[[#This Row],[MapNumber]],MappingDatabase[#All],4,FALSE)),"",VLOOKUP(ChartofAccounts2[[#This Row],[MapNumber]],MappingDatabase[#All],4,FALSE))</f>
        <v/>
      </c>
    </row>
    <row r="500" spans="2:7" s="23" customFormat="1" ht="13.5" x14ac:dyDescent="0.3">
      <c r="B500" s="101" t="s">
        <v>1158</v>
      </c>
      <c r="C500" s="102" t="s">
        <v>1159</v>
      </c>
      <c r="D500" s="103"/>
      <c r="E500" s="122" t="str">
        <f>LEFT(ChartofAccounts2[[#This Row],[Map to]],6)</f>
        <v/>
      </c>
      <c r="F500" s="125" t="str">
        <f>IF(ISNA(VLOOKUP(ChartofAccounts2[[#This Row],[MapNumber]],MappingDatabase[#All],4,FALSE)),"",VLOOKUP(ChartofAccounts2[[#This Row],[MapNumber]],MappingDatabase[#All],4,FALSE))</f>
        <v/>
      </c>
    </row>
    <row r="501" spans="2:7" s="23" customFormat="1" ht="13.5" x14ac:dyDescent="0.3">
      <c r="B501" s="101" t="s">
        <v>1160</v>
      </c>
      <c r="C501" s="102" t="s">
        <v>1161</v>
      </c>
      <c r="D501" s="103"/>
      <c r="E501" s="122" t="str">
        <f>LEFT(ChartofAccounts2[[#This Row],[Map to]],6)</f>
        <v/>
      </c>
      <c r="F501" s="125" t="str">
        <f>IF(ISNA(VLOOKUP(ChartofAccounts2[[#This Row],[MapNumber]],MappingDatabase[#All],4,FALSE)),"",VLOOKUP(ChartofAccounts2[[#This Row],[MapNumber]],MappingDatabase[#All],4,FALSE))</f>
        <v/>
      </c>
    </row>
    <row r="502" spans="2:7" s="23" customFormat="1" ht="13.5" x14ac:dyDescent="0.3">
      <c r="B502" s="101" t="s">
        <v>1162</v>
      </c>
      <c r="C502" s="102" t="s">
        <v>1163</v>
      </c>
      <c r="D502" s="103"/>
      <c r="E502" s="122" t="str">
        <f>LEFT(ChartofAccounts2[[#This Row],[Map to]],6)</f>
        <v/>
      </c>
      <c r="F502" s="125" t="str">
        <f>IF(ISNA(VLOOKUP(ChartofAccounts2[[#This Row],[MapNumber]],MappingDatabase[#All],4,FALSE)),"",VLOOKUP(ChartofAccounts2[[#This Row],[MapNumber]],MappingDatabase[#All],4,FALSE))</f>
        <v/>
      </c>
    </row>
    <row r="503" spans="2:7" s="23" customFormat="1" ht="13.5" x14ac:dyDescent="0.3">
      <c r="B503" s="101" t="s">
        <v>1164</v>
      </c>
      <c r="C503" s="102" t="s">
        <v>1165</v>
      </c>
      <c r="D503" s="103"/>
      <c r="E503" s="122" t="str">
        <f>LEFT(ChartofAccounts2[[#This Row],[Map to]],6)</f>
        <v/>
      </c>
      <c r="F503" s="125" t="str">
        <f>IF(ISNA(VLOOKUP(ChartofAccounts2[[#This Row],[MapNumber]],MappingDatabase[#All],4,FALSE)),"",VLOOKUP(ChartofAccounts2[[#This Row],[MapNumber]],MappingDatabase[#All],4,FALSE))</f>
        <v/>
      </c>
    </row>
    <row r="504" spans="2:7" s="23" customFormat="1" ht="13.5" x14ac:dyDescent="0.3">
      <c r="B504" s="101" t="s">
        <v>1166</v>
      </c>
      <c r="C504" s="102" t="s">
        <v>1167</v>
      </c>
      <c r="D504" s="103"/>
      <c r="E504" s="122" t="str">
        <f>LEFT(ChartofAccounts2[[#This Row],[Map to]],6)</f>
        <v/>
      </c>
      <c r="F504" s="125" t="str">
        <f>IF(ISNA(VLOOKUP(ChartofAccounts2[[#This Row],[MapNumber]],MappingDatabase[#All],4,FALSE)),"",VLOOKUP(ChartofAccounts2[[#This Row],[MapNumber]],MappingDatabase[#All],4,FALSE))</f>
        <v/>
      </c>
    </row>
    <row r="505" spans="2:7" s="23" customFormat="1" ht="13.5" x14ac:dyDescent="0.3">
      <c r="B505" s="101" t="s">
        <v>1168</v>
      </c>
      <c r="C505" s="102" t="s">
        <v>1169</v>
      </c>
      <c r="D505" s="103"/>
      <c r="E505" s="122" t="str">
        <f>LEFT(ChartofAccounts2[[#This Row],[Map to]],6)</f>
        <v/>
      </c>
      <c r="F505" s="125" t="str">
        <f>IF(ISNA(VLOOKUP(ChartofAccounts2[[#This Row],[MapNumber]],MappingDatabase[#All],4,FALSE)),"",VLOOKUP(ChartofAccounts2[[#This Row],[MapNumber]],MappingDatabase[#All],4,FALSE))</f>
        <v/>
      </c>
    </row>
    <row r="506" spans="2:7" s="23" customFormat="1" ht="13.5" x14ac:dyDescent="0.3">
      <c r="B506" s="101" t="s">
        <v>1170</v>
      </c>
      <c r="C506" s="102" t="s">
        <v>1171</v>
      </c>
      <c r="D506" s="103"/>
      <c r="E506" s="122" t="str">
        <f>LEFT(ChartofAccounts2[[#This Row],[Map to]],6)</f>
        <v/>
      </c>
      <c r="F506" s="126" t="str">
        <f>IF(ISNA(VLOOKUP(ChartofAccounts2[[#This Row],[MapNumber]],MappingDatabase[#All],4,FALSE)),"",VLOOKUP(ChartofAccounts2[[#This Row],[MapNumber]],MappingDatabase[#All],4,FALSE))</f>
        <v/>
      </c>
    </row>
    <row r="507" spans="2:7" s="23" customFormat="1" x14ac:dyDescent="0.2">
      <c r="B507" s="1"/>
      <c r="C507" s="1"/>
      <c r="D507" s="81"/>
      <c r="E507" s="85"/>
      <c r="F507" s="85"/>
      <c r="G507" s="53"/>
    </row>
    <row r="508" spans="2:7" s="23" customFormat="1" x14ac:dyDescent="0.2">
      <c r="B508" s="1"/>
      <c r="C508" s="1"/>
      <c r="D508" s="81"/>
      <c r="E508" s="85"/>
      <c r="F508" s="85"/>
      <c r="G508" s="53"/>
    </row>
    <row r="509" spans="2:7" s="23" customFormat="1" x14ac:dyDescent="0.2">
      <c r="B509" s="1"/>
      <c r="C509" s="1"/>
      <c r="D509" s="81"/>
      <c r="E509" s="85"/>
      <c r="F509" s="85"/>
      <c r="G509" s="53"/>
    </row>
    <row r="510" spans="2:7" s="23" customFormat="1" x14ac:dyDescent="0.2">
      <c r="B510" s="1"/>
      <c r="C510" s="1"/>
      <c r="D510" s="81"/>
      <c r="E510" s="85"/>
      <c r="F510" s="85"/>
      <c r="G510" s="53"/>
    </row>
    <row r="511" spans="2:7" s="23" customFormat="1" x14ac:dyDescent="0.2">
      <c r="B511" s="1"/>
      <c r="C511" s="1"/>
      <c r="D511" s="81"/>
      <c r="E511" s="85"/>
      <c r="F511" s="85"/>
      <c r="G511" s="53"/>
    </row>
    <row r="512" spans="2:7" s="23" customFormat="1" x14ac:dyDescent="0.2">
      <c r="B512" s="1"/>
      <c r="C512" s="1"/>
      <c r="D512" s="81"/>
      <c r="E512" s="85"/>
      <c r="F512" s="85"/>
      <c r="G512" s="53"/>
    </row>
    <row r="513" spans="2:7" s="23" customFormat="1" x14ac:dyDescent="0.2">
      <c r="B513" s="1"/>
      <c r="C513" s="1"/>
      <c r="D513" s="81"/>
      <c r="E513" s="85"/>
      <c r="F513" s="85"/>
      <c r="G513" s="53"/>
    </row>
    <row r="514" spans="2:7" s="23" customFormat="1" x14ac:dyDescent="0.2">
      <c r="B514" s="1"/>
      <c r="C514" s="1"/>
      <c r="D514" s="81"/>
      <c r="E514" s="85"/>
      <c r="F514" s="85"/>
      <c r="G514" s="53"/>
    </row>
    <row r="515" spans="2:7" s="23" customFormat="1" x14ac:dyDescent="0.2">
      <c r="B515" s="1"/>
      <c r="C515" s="1"/>
      <c r="D515" s="81"/>
      <c r="E515" s="85"/>
      <c r="F515" s="85"/>
      <c r="G515" s="53"/>
    </row>
    <row r="516" spans="2:7" s="23" customFormat="1" x14ac:dyDescent="0.2">
      <c r="B516" s="1"/>
      <c r="C516" s="1"/>
      <c r="D516" s="81"/>
      <c r="E516" s="85"/>
      <c r="F516" s="85"/>
      <c r="G516" s="53"/>
    </row>
    <row r="517" spans="2:7" s="23" customFormat="1" x14ac:dyDescent="0.2">
      <c r="B517" s="1"/>
      <c r="C517" s="1"/>
      <c r="D517" s="81"/>
      <c r="E517" s="85"/>
      <c r="F517" s="85"/>
      <c r="G517" s="53"/>
    </row>
    <row r="518" spans="2:7" s="23" customFormat="1" x14ac:dyDescent="0.2">
      <c r="B518" s="1"/>
      <c r="C518" s="1"/>
      <c r="D518" s="81"/>
      <c r="E518" s="85"/>
      <c r="F518" s="85"/>
      <c r="G518" s="53"/>
    </row>
    <row r="519" spans="2:7" s="23" customFormat="1" x14ac:dyDescent="0.2">
      <c r="B519" s="1"/>
      <c r="C519" s="1"/>
      <c r="D519" s="81"/>
      <c r="E519" s="85"/>
      <c r="F519" s="85"/>
      <c r="G519" s="53"/>
    </row>
    <row r="520" spans="2:7" s="23" customFormat="1" x14ac:dyDescent="0.2">
      <c r="B520" s="1"/>
      <c r="C520" s="1"/>
      <c r="D520" s="81"/>
      <c r="E520" s="85"/>
      <c r="F520" s="85"/>
      <c r="G520" s="53"/>
    </row>
    <row r="521" spans="2:7" s="23" customFormat="1" x14ac:dyDescent="0.2">
      <c r="B521" s="1"/>
      <c r="C521" s="1"/>
      <c r="D521" s="81"/>
      <c r="E521" s="85"/>
      <c r="F521" s="85"/>
      <c r="G521" s="53"/>
    </row>
    <row r="522" spans="2:7" s="23" customFormat="1" x14ac:dyDescent="0.2">
      <c r="B522" s="1"/>
      <c r="C522" s="1"/>
      <c r="D522" s="81"/>
      <c r="E522" s="85"/>
      <c r="F522" s="85"/>
      <c r="G522" s="53"/>
    </row>
    <row r="523" spans="2:7" s="23" customFormat="1" x14ac:dyDescent="0.2">
      <c r="B523" s="1"/>
      <c r="C523" s="1"/>
      <c r="D523" s="81"/>
      <c r="E523" s="85"/>
      <c r="F523" s="85"/>
      <c r="G523" s="53"/>
    </row>
    <row r="524" spans="2:7" s="23" customFormat="1" x14ac:dyDescent="0.2">
      <c r="B524" s="1"/>
      <c r="C524" s="1"/>
      <c r="D524" s="81"/>
      <c r="E524" s="85"/>
      <c r="F524" s="85"/>
      <c r="G524" s="53"/>
    </row>
    <row r="525" spans="2:7" s="23" customFormat="1" x14ac:dyDescent="0.2">
      <c r="B525" s="1"/>
      <c r="C525" s="1"/>
      <c r="D525" s="81"/>
      <c r="E525" s="85"/>
      <c r="F525" s="85"/>
      <c r="G525" s="53"/>
    </row>
    <row r="526" spans="2:7" s="23" customFormat="1" x14ac:dyDescent="0.2">
      <c r="B526" s="1"/>
      <c r="C526" s="1"/>
      <c r="D526" s="81"/>
      <c r="E526" s="85"/>
      <c r="F526" s="85"/>
      <c r="G526" s="53"/>
    </row>
    <row r="527" spans="2:7" s="23" customFormat="1" x14ac:dyDescent="0.2">
      <c r="B527" s="1"/>
      <c r="C527" s="1"/>
      <c r="D527" s="81"/>
      <c r="E527" s="85"/>
      <c r="F527" s="85"/>
      <c r="G527" s="53"/>
    </row>
    <row r="528" spans="2:7" s="23" customFormat="1" x14ac:dyDescent="0.2">
      <c r="B528" s="1"/>
      <c r="C528" s="1"/>
      <c r="D528" s="81"/>
      <c r="E528" s="85"/>
      <c r="F528" s="85"/>
      <c r="G528" s="53"/>
    </row>
    <row r="529" spans="2:7" s="23" customFormat="1" x14ac:dyDescent="0.2">
      <c r="B529" s="1"/>
      <c r="C529" s="1"/>
      <c r="D529" s="81"/>
      <c r="E529" s="85"/>
      <c r="F529" s="85"/>
      <c r="G529" s="53"/>
    </row>
    <row r="530" spans="2:7" s="23" customFormat="1" x14ac:dyDescent="0.2">
      <c r="B530" s="1"/>
      <c r="C530" s="1"/>
      <c r="D530" s="81"/>
      <c r="E530" s="85"/>
      <c r="F530" s="85"/>
      <c r="G530" s="53"/>
    </row>
    <row r="531" spans="2:7" s="23" customFormat="1" x14ac:dyDescent="0.2">
      <c r="B531" s="1"/>
      <c r="C531" s="1"/>
      <c r="D531" s="81"/>
      <c r="E531" s="85"/>
      <c r="F531" s="85"/>
      <c r="G531" s="53"/>
    </row>
    <row r="532" spans="2:7" s="23" customFormat="1" x14ac:dyDescent="0.2">
      <c r="B532" s="1"/>
      <c r="C532" s="1"/>
      <c r="D532" s="81"/>
      <c r="E532" s="85"/>
      <c r="F532" s="85"/>
      <c r="G532" s="53"/>
    </row>
    <row r="533" spans="2:7" s="23" customFormat="1" x14ac:dyDescent="0.2">
      <c r="B533" s="1"/>
      <c r="C533" s="1"/>
      <c r="D533" s="81"/>
      <c r="E533" s="85"/>
      <c r="F533" s="85"/>
      <c r="G533" s="53"/>
    </row>
    <row r="534" spans="2:7" s="23" customFormat="1" x14ac:dyDescent="0.2">
      <c r="B534" s="1"/>
      <c r="C534" s="1"/>
      <c r="D534" s="81"/>
      <c r="E534" s="85"/>
      <c r="F534" s="85"/>
      <c r="G534" s="53"/>
    </row>
    <row r="535" spans="2:7" s="23" customFormat="1" x14ac:dyDescent="0.2">
      <c r="B535" s="1"/>
      <c r="C535" s="1"/>
      <c r="D535" s="81"/>
      <c r="E535" s="85"/>
      <c r="F535" s="85"/>
      <c r="G535" s="53"/>
    </row>
    <row r="536" spans="2:7" s="23" customFormat="1" x14ac:dyDescent="0.2">
      <c r="B536" s="1"/>
      <c r="C536" s="1"/>
      <c r="D536" s="81"/>
      <c r="E536" s="85"/>
      <c r="F536" s="85"/>
      <c r="G536" s="53"/>
    </row>
    <row r="537" spans="2:7" s="23" customFormat="1" x14ac:dyDescent="0.2">
      <c r="B537" s="1"/>
      <c r="C537" s="1"/>
      <c r="D537" s="81"/>
      <c r="E537" s="85"/>
      <c r="F537" s="85"/>
      <c r="G537" s="53"/>
    </row>
    <row r="538" spans="2:7" s="23" customFormat="1" x14ac:dyDescent="0.2">
      <c r="B538" s="1"/>
      <c r="C538" s="1"/>
      <c r="D538" s="81"/>
      <c r="E538" s="85"/>
      <c r="F538" s="85"/>
      <c r="G538" s="53"/>
    </row>
    <row r="539" spans="2:7" s="23" customFormat="1" x14ac:dyDescent="0.2">
      <c r="B539" s="1"/>
      <c r="C539" s="1"/>
      <c r="D539" s="81"/>
      <c r="E539" s="85"/>
      <c r="F539" s="85"/>
      <c r="G539" s="53"/>
    </row>
    <row r="540" spans="2:7" s="23" customFormat="1" x14ac:dyDescent="0.2">
      <c r="B540" s="1"/>
      <c r="C540" s="1"/>
      <c r="D540" s="81"/>
      <c r="E540" s="85"/>
      <c r="F540" s="85"/>
      <c r="G540" s="53"/>
    </row>
    <row r="541" spans="2:7" s="23" customFormat="1" x14ac:dyDescent="0.2">
      <c r="B541" s="1"/>
      <c r="C541" s="1"/>
      <c r="D541" s="81"/>
      <c r="E541" s="85"/>
      <c r="F541" s="85"/>
      <c r="G541" s="53"/>
    </row>
    <row r="542" spans="2:7" s="23" customFormat="1" x14ac:dyDescent="0.2">
      <c r="B542" s="1"/>
      <c r="C542" s="1"/>
      <c r="D542" s="81"/>
      <c r="E542" s="85"/>
      <c r="F542" s="85"/>
      <c r="G542" s="53"/>
    </row>
    <row r="543" spans="2:7" s="23" customFormat="1" x14ac:dyDescent="0.2">
      <c r="B543" s="1"/>
      <c r="C543" s="1"/>
      <c r="D543" s="81"/>
      <c r="E543" s="85"/>
      <c r="F543" s="85"/>
      <c r="G543" s="53"/>
    </row>
    <row r="544" spans="2:7" s="23" customFormat="1" x14ac:dyDescent="0.2">
      <c r="B544" s="1"/>
      <c r="C544" s="1"/>
      <c r="D544" s="81"/>
      <c r="E544" s="85"/>
      <c r="F544" s="85"/>
      <c r="G544" s="53"/>
    </row>
    <row r="545" spans="2:7" s="23" customFormat="1" x14ac:dyDescent="0.2">
      <c r="B545" s="1"/>
      <c r="C545" s="1"/>
      <c r="D545" s="81"/>
      <c r="E545" s="85"/>
      <c r="F545" s="85"/>
      <c r="G545" s="53"/>
    </row>
    <row r="546" spans="2:7" s="23" customFormat="1" x14ac:dyDescent="0.2">
      <c r="B546" s="1"/>
      <c r="C546" s="1"/>
      <c r="D546" s="81"/>
      <c r="E546" s="85"/>
      <c r="F546" s="85"/>
      <c r="G546" s="53"/>
    </row>
    <row r="547" spans="2:7" s="23" customFormat="1" x14ac:dyDescent="0.2">
      <c r="B547" s="1"/>
      <c r="C547" s="1"/>
      <c r="D547" s="81"/>
      <c r="E547" s="85"/>
      <c r="F547" s="85"/>
      <c r="G547" s="53"/>
    </row>
    <row r="548" spans="2:7" s="23" customFormat="1" x14ac:dyDescent="0.2">
      <c r="B548" s="1"/>
      <c r="C548" s="1"/>
      <c r="D548" s="81"/>
      <c r="E548" s="85"/>
      <c r="F548" s="85"/>
      <c r="G548" s="53"/>
    </row>
    <row r="549" spans="2:7" s="23" customFormat="1" x14ac:dyDescent="0.2">
      <c r="B549" s="1"/>
      <c r="C549" s="1"/>
      <c r="D549" s="81"/>
      <c r="E549" s="85"/>
      <c r="F549" s="85"/>
      <c r="G549" s="53"/>
    </row>
    <row r="550" spans="2:7" s="23" customFormat="1" x14ac:dyDescent="0.2">
      <c r="B550" s="1"/>
      <c r="C550" s="1"/>
      <c r="D550" s="81"/>
      <c r="E550" s="85"/>
      <c r="F550" s="85"/>
      <c r="G550" s="53"/>
    </row>
    <row r="551" spans="2:7" s="23" customFormat="1" x14ac:dyDescent="0.2">
      <c r="B551" s="1"/>
      <c r="C551" s="1"/>
      <c r="D551" s="81"/>
      <c r="E551" s="85"/>
      <c r="F551" s="85"/>
      <c r="G551" s="53"/>
    </row>
    <row r="552" spans="2:7" s="23" customFormat="1" x14ac:dyDescent="0.2">
      <c r="B552" s="1"/>
      <c r="C552" s="1"/>
      <c r="D552" s="81"/>
      <c r="E552" s="85"/>
      <c r="F552" s="85"/>
      <c r="G552" s="53"/>
    </row>
    <row r="553" spans="2:7" s="23" customFormat="1" x14ac:dyDescent="0.2">
      <c r="B553" s="1"/>
      <c r="C553" s="1"/>
      <c r="D553" s="81"/>
      <c r="E553" s="85"/>
      <c r="F553" s="85"/>
      <c r="G553" s="53"/>
    </row>
    <row r="554" spans="2:7" s="23" customFormat="1" x14ac:dyDescent="0.2">
      <c r="B554" s="1"/>
      <c r="C554" s="1"/>
      <c r="D554" s="81"/>
      <c r="E554" s="85"/>
      <c r="F554" s="85"/>
      <c r="G554" s="53"/>
    </row>
    <row r="555" spans="2:7" s="23" customFormat="1" x14ac:dyDescent="0.2">
      <c r="B555" s="1"/>
      <c r="C555" s="1"/>
      <c r="D555" s="81"/>
      <c r="E555" s="85"/>
      <c r="F555" s="85"/>
      <c r="G555" s="53"/>
    </row>
    <row r="556" spans="2:7" s="23" customFormat="1" x14ac:dyDescent="0.2">
      <c r="B556" s="1"/>
      <c r="C556" s="1"/>
      <c r="D556" s="81"/>
      <c r="E556" s="85"/>
      <c r="F556" s="85"/>
      <c r="G556" s="53"/>
    </row>
    <row r="557" spans="2:7" s="23" customFormat="1" x14ac:dyDescent="0.2">
      <c r="B557" s="1"/>
      <c r="C557" s="1"/>
      <c r="D557" s="81"/>
      <c r="E557" s="85"/>
      <c r="F557" s="85"/>
      <c r="G557" s="53"/>
    </row>
    <row r="558" spans="2:7" s="23" customFormat="1" x14ac:dyDescent="0.2">
      <c r="B558" s="1"/>
      <c r="C558" s="1"/>
      <c r="D558" s="81"/>
      <c r="E558" s="85"/>
      <c r="F558" s="85"/>
      <c r="G558" s="53"/>
    </row>
    <row r="559" spans="2:7" s="23" customFormat="1" x14ac:dyDescent="0.2">
      <c r="B559" s="1"/>
      <c r="C559" s="1"/>
      <c r="D559" s="81"/>
      <c r="E559" s="85"/>
      <c r="F559" s="85"/>
      <c r="G559" s="53"/>
    </row>
    <row r="560" spans="2:7" s="23" customFormat="1" x14ac:dyDescent="0.2">
      <c r="B560" s="1"/>
      <c r="C560" s="1"/>
      <c r="D560" s="81"/>
      <c r="E560" s="85"/>
      <c r="F560" s="85"/>
      <c r="G560" s="53"/>
    </row>
    <row r="561" spans="2:7" s="23" customFormat="1" x14ac:dyDescent="0.2">
      <c r="B561" s="1"/>
      <c r="C561" s="1"/>
      <c r="D561" s="81"/>
      <c r="E561" s="85"/>
      <c r="F561" s="85"/>
      <c r="G561" s="53"/>
    </row>
    <row r="562" spans="2:7" s="23" customFormat="1" x14ac:dyDescent="0.2">
      <c r="B562" s="1"/>
      <c r="C562" s="1"/>
      <c r="D562" s="81"/>
      <c r="E562" s="85"/>
      <c r="F562" s="85"/>
      <c r="G562" s="53"/>
    </row>
    <row r="563" spans="2:7" s="23" customFormat="1" x14ac:dyDescent="0.2">
      <c r="B563" s="1"/>
      <c r="C563" s="1"/>
      <c r="D563" s="81"/>
      <c r="E563" s="85"/>
      <c r="F563" s="85"/>
      <c r="G563" s="53"/>
    </row>
    <row r="564" spans="2:7" s="23" customFormat="1" x14ac:dyDescent="0.2">
      <c r="B564" s="1"/>
      <c r="C564" s="1"/>
      <c r="D564" s="81"/>
      <c r="E564" s="85"/>
      <c r="F564" s="85"/>
      <c r="G564" s="53"/>
    </row>
    <row r="565" spans="2:7" s="23" customFormat="1" x14ac:dyDescent="0.2">
      <c r="B565" s="1"/>
      <c r="C565" s="1"/>
      <c r="D565" s="81"/>
      <c r="E565" s="85"/>
      <c r="F565" s="85"/>
      <c r="G565" s="53"/>
    </row>
    <row r="566" spans="2:7" s="23" customFormat="1" x14ac:dyDescent="0.2">
      <c r="B566" s="1"/>
      <c r="C566" s="1"/>
      <c r="D566" s="81"/>
      <c r="E566" s="85"/>
      <c r="F566" s="85"/>
      <c r="G566" s="53"/>
    </row>
    <row r="567" spans="2:7" s="23" customFormat="1" x14ac:dyDescent="0.2">
      <c r="B567" s="1"/>
      <c r="C567" s="1"/>
      <c r="D567" s="81"/>
      <c r="E567" s="85"/>
      <c r="F567" s="85"/>
      <c r="G567" s="53"/>
    </row>
    <row r="568" spans="2:7" s="23" customFormat="1" x14ac:dyDescent="0.2">
      <c r="B568" s="1"/>
      <c r="C568" s="1"/>
      <c r="D568" s="81"/>
      <c r="E568" s="85"/>
      <c r="F568" s="85"/>
      <c r="G568" s="53"/>
    </row>
    <row r="569" spans="2:7" s="23" customFormat="1" x14ac:dyDescent="0.2">
      <c r="B569" s="1"/>
      <c r="C569" s="1"/>
      <c r="D569" s="81"/>
      <c r="E569" s="85"/>
      <c r="F569" s="85"/>
      <c r="G569" s="53"/>
    </row>
    <row r="570" spans="2:7" s="23" customFormat="1" x14ac:dyDescent="0.2">
      <c r="B570" s="1"/>
      <c r="C570" s="1"/>
      <c r="D570" s="81"/>
      <c r="E570" s="85"/>
      <c r="F570" s="85"/>
      <c r="G570" s="53"/>
    </row>
    <row r="571" spans="2:7" s="23" customFormat="1" x14ac:dyDescent="0.2">
      <c r="B571" s="1"/>
      <c r="C571" s="1"/>
      <c r="D571" s="81"/>
      <c r="E571" s="85"/>
      <c r="F571" s="85"/>
      <c r="G571" s="53"/>
    </row>
    <row r="572" spans="2:7" s="23" customFormat="1" x14ac:dyDescent="0.2">
      <c r="B572" s="1"/>
      <c r="C572" s="1"/>
      <c r="D572" s="81"/>
      <c r="E572" s="85"/>
      <c r="F572" s="85"/>
      <c r="G572" s="53"/>
    </row>
    <row r="573" spans="2:7" s="23" customFormat="1" x14ac:dyDescent="0.2">
      <c r="B573" s="1"/>
      <c r="C573" s="1"/>
      <c r="D573" s="81"/>
      <c r="E573" s="85"/>
      <c r="F573" s="85"/>
      <c r="G573" s="53"/>
    </row>
    <row r="574" spans="2:7" s="23" customFormat="1" x14ac:dyDescent="0.2">
      <c r="B574" s="1"/>
      <c r="C574" s="1"/>
      <c r="D574" s="81"/>
      <c r="E574" s="85"/>
      <c r="F574" s="85"/>
      <c r="G574" s="53"/>
    </row>
    <row r="575" spans="2:7" s="23" customFormat="1" x14ac:dyDescent="0.2">
      <c r="B575" s="1"/>
      <c r="C575" s="1"/>
      <c r="D575" s="81"/>
      <c r="E575" s="85"/>
      <c r="F575" s="85"/>
      <c r="G575" s="53"/>
    </row>
    <row r="576" spans="2:7" s="23" customFormat="1" x14ac:dyDescent="0.2">
      <c r="B576" s="1"/>
      <c r="C576" s="1"/>
      <c r="D576" s="81"/>
      <c r="E576" s="85"/>
      <c r="F576" s="85"/>
      <c r="G576" s="53"/>
    </row>
    <row r="577" spans="2:7" s="23" customFormat="1" x14ac:dyDescent="0.2">
      <c r="B577" s="1"/>
      <c r="C577" s="1"/>
      <c r="D577" s="81"/>
      <c r="E577" s="85"/>
      <c r="F577" s="85"/>
      <c r="G577" s="53"/>
    </row>
    <row r="578" spans="2:7" s="23" customFormat="1" x14ac:dyDescent="0.2">
      <c r="B578" s="1"/>
      <c r="C578" s="1"/>
      <c r="D578" s="81"/>
      <c r="E578" s="85"/>
      <c r="F578" s="85"/>
      <c r="G578" s="53"/>
    </row>
    <row r="579" spans="2:7" s="23" customFormat="1" x14ac:dyDescent="0.2">
      <c r="B579" s="1"/>
      <c r="C579" s="1"/>
      <c r="D579" s="81"/>
      <c r="E579" s="85"/>
      <c r="F579" s="85"/>
      <c r="G579" s="53"/>
    </row>
    <row r="580" spans="2:7" s="23" customFormat="1" x14ac:dyDescent="0.2">
      <c r="B580" s="1"/>
      <c r="C580" s="1"/>
      <c r="D580" s="81"/>
      <c r="E580" s="85"/>
      <c r="F580" s="85"/>
      <c r="G580" s="53"/>
    </row>
    <row r="581" spans="2:7" s="23" customFormat="1" x14ac:dyDescent="0.2">
      <c r="B581" s="1"/>
      <c r="C581" s="1"/>
      <c r="D581" s="81"/>
      <c r="E581" s="85"/>
      <c r="F581" s="85"/>
      <c r="G581" s="53"/>
    </row>
    <row r="582" spans="2:7" s="23" customFormat="1" x14ac:dyDescent="0.2">
      <c r="B582" s="1"/>
      <c r="C582" s="1"/>
      <c r="D582" s="81"/>
      <c r="E582" s="85"/>
      <c r="F582" s="85"/>
      <c r="G582" s="53"/>
    </row>
    <row r="583" spans="2:7" s="23" customFormat="1" x14ac:dyDescent="0.2">
      <c r="B583" s="1"/>
      <c r="C583" s="1"/>
      <c r="D583" s="81"/>
      <c r="E583" s="85"/>
      <c r="F583" s="85"/>
      <c r="G583" s="53"/>
    </row>
    <row r="584" spans="2:7" s="23" customFormat="1" x14ac:dyDescent="0.2">
      <c r="B584" s="1"/>
      <c r="C584" s="1"/>
      <c r="D584" s="81"/>
      <c r="E584" s="85"/>
      <c r="F584" s="85"/>
      <c r="G584" s="53"/>
    </row>
    <row r="585" spans="2:7" s="23" customFormat="1" x14ac:dyDescent="0.2">
      <c r="B585" s="1"/>
      <c r="C585" s="1"/>
      <c r="D585" s="81"/>
      <c r="E585" s="85"/>
      <c r="F585" s="85"/>
      <c r="G585" s="53"/>
    </row>
    <row r="586" spans="2:7" s="23" customFormat="1" x14ac:dyDescent="0.2">
      <c r="B586" s="1"/>
      <c r="C586" s="1"/>
      <c r="D586" s="81"/>
      <c r="E586" s="85"/>
      <c r="F586" s="85"/>
      <c r="G586" s="53"/>
    </row>
    <row r="587" spans="2:7" s="23" customFormat="1" x14ac:dyDescent="0.2">
      <c r="B587" s="1"/>
      <c r="C587" s="1"/>
      <c r="D587" s="81"/>
      <c r="E587" s="85"/>
      <c r="F587" s="85"/>
      <c r="G587" s="53"/>
    </row>
    <row r="588" spans="2:7" s="23" customFormat="1" x14ac:dyDescent="0.2">
      <c r="B588" s="1"/>
      <c r="C588" s="1"/>
      <c r="D588" s="81"/>
      <c r="E588" s="85"/>
      <c r="F588" s="85"/>
      <c r="G588" s="53"/>
    </row>
    <row r="589" spans="2:7" s="23" customFormat="1" x14ac:dyDescent="0.2">
      <c r="B589" s="1"/>
      <c r="C589" s="1"/>
      <c r="D589" s="81"/>
      <c r="E589" s="85"/>
      <c r="F589" s="85"/>
      <c r="G589" s="53"/>
    </row>
    <row r="590" spans="2:7" s="23" customFormat="1" x14ac:dyDescent="0.2">
      <c r="B590" s="1"/>
      <c r="C590" s="1"/>
      <c r="D590" s="81"/>
      <c r="E590" s="85"/>
      <c r="F590" s="85"/>
      <c r="G590" s="53"/>
    </row>
    <row r="591" spans="2:7" s="23" customFormat="1" x14ac:dyDescent="0.2">
      <c r="B591" s="1"/>
      <c r="C591" s="1"/>
      <c r="D591" s="81"/>
      <c r="E591" s="85"/>
      <c r="F591" s="85"/>
      <c r="G591" s="53"/>
    </row>
    <row r="592" spans="2:7" s="23" customFormat="1" x14ac:dyDescent="0.2">
      <c r="B592" s="1"/>
      <c r="C592" s="1"/>
      <c r="D592" s="81"/>
      <c r="E592" s="85"/>
      <c r="F592" s="85"/>
      <c r="G592" s="53"/>
    </row>
    <row r="593" spans="2:7" s="23" customFormat="1" x14ac:dyDescent="0.2">
      <c r="B593" s="1"/>
      <c r="C593" s="1"/>
      <c r="D593" s="81"/>
      <c r="E593" s="85"/>
      <c r="F593" s="85"/>
      <c r="G593" s="53"/>
    </row>
    <row r="594" spans="2:7" s="23" customFormat="1" x14ac:dyDescent="0.2">
      <c r="B594" s="1"/>
      <c r="C594" s="1"/>
      <c r="D594" s="81"/>
      <c r="E594" s="85"/>
      <c r="F594" s="85"/>
      <c r="G594" s="53"/>
    </row>
    <row r="595" spans="2:7" s="23" customFormat="1" x14ac:dyDescent="0.2">
      <c r="B595" s="1"/>
      <c r="C595" s="1"/>
      <c r="D595" s="81"/>
      <c r="E595" s="85"/>
      <c r="F595" s="85"/>
      <c r="G595" s="53"/>
    </row>
    <row r="596" spans="2:7" s="23" customFormat="1" x14ac:dyDescent="0.2">
      <c r="B596" s="1"/>
      <c r="C596" s="1"/>
      <c r="D596" s="81"/>
      <c r="E596" s="85"/>
      <c r="F596" s="85"/>
      <c r="G596" s="53"/>
    </row>
    <row r="597" spans="2:7" s="23" customFormat="1" x14ac:dyDescent="0.2">
      <c r="B597" s="1"/>
      <c r="C597" s="1"/>
      <c r="D597" s="81"/>
      <c r="E597" s="85"/>
      <c r="F597" s="85"/>
      <c r="G597" s="53"/>
    </row>
    <row r="598" spans="2:7" s="23" customFormat="1" x14ac:dyDescent="0.2">
      <c r="B598" s="1"/>
      <c r="C598" s="1"/>
      <c r="D598" s="81"/>
      <c r="E598" s="85"/>
      <c r="F598" s="85"/>
      <c r="G598" s="53"/>
    </row>
    <row r="599" spans="2:7" s="23" customFormat="1" x14ac:dyDescent="0.2">
      <c r="B599" s="1"/>
      <c r="C599" s="1"/>
      <c r="D599" s="81"/>
      <c r="E599" s="85"/>
      <c r="F599" s="85"/>
      <c r="G599" s="53"/>
    </row>
    <row r="600" spans="2:7" s="23" customFormat="1" x14ac:dyDescent="0.2">
      <c r="B600" s="1"/>
      <c r="C600" s="1"/>
      <c r="D600" s="81"/>
      <c r="E600" s="85"/>
      <c r="F600" s="85"/>
      <c r="G600" s="53"/>
    </row>
    <row r="601" spans="2:7" s="23" customFormat="1" x14ac:dyDescent="0.2">
      <c r="B601" s="1"/>
      <c r="C601" s="1"/>
      <c r="D601" s="81"/>
      <c r="E601" s="85"/>
      <c r="F601" s="85"/>
      <c r="G601" s="53"/>
    </row>
    <row r="602" spans="2:7" s="23" customFormat="1" x14ac:dyDescent="0.2">
      <c r="B602" s="1"/>
      <c r="C602" s="1"/>
      <c r="D602" s="81"/>
      <c r="E602" s="85"/>
      <c r="F602" s="85"/>
      <c r="G602" s="53"/>
    </row>
    <row r="603" spans="2:7" s="23" customFormat="1" x14ac:dyDescent="0.2">
      <c r="B603" s="1"/>
      <c r="C603" s="1"/>
      <c r="D603" s="81"/>
      <c r="E603" s="85"/>
      <c r="F603" s="85"/>
      <c r="G603" s="53"/>
    </row>
    <row r="604" spans="2:7" s="23" customFormat="1" x14ac:dyDescent="0.2">
      <c r="B604" s="1"/>
      <c r="C604" s="1"/>
      <c r="D604" s="81"/>
      <c r="E604" s="85"/>
      <c r="F604" s="85"/>
      <c r="G604" s="53"/>
    </row>
    <row r="605" spans="2:7" s="23" customFormat="1" x14ac:dyDescent="0.2">
      <c r="B605" s="1"/>
      <c r="C605" s="1"/>
      <c r="D605" s="81"/>
      <c r="E605" s="85"/>
      <c r="F605" s="85"/>
      <c r="G605" s="53"/>
    </row>
    <row r="606" spans="2:7" s="23" customFormat="1" x14ac:dyDescent="0.2">
      <c r="B606" s="1"/>
      <c r="C606" s="1"/>
      <c r="D606" s="81"/>
      <c r="E606" s="85"/>
      <c r="F606" s="85"/>
      <c r="G606" s="53"/>
    </row>
    <row r="607" spans="2:7" s="23" customFormat="1" x14ac:dyDescent="0.2">
      <c r="B607" s="1"/>
      <c r="C607" s="1"/>
      <c r="D607" s="81"/>
      <c r="E607" s="85"/>
      <c r="F607" s="85"/>
      <c r="G607" s="53"/>
    </row>
    <row r="608" spans="2:7" s="23" customFormat="1" x14ac:dyDescent="0.2">
      <c r="B608" s="1"/>
      <c r="C608" s="1"/>
      <c r="D608" s="81"/>
      <c r="E608" s="85"/>
      <c r="F608" s="85"/>
      <c r="G608" s="53"/>
    </row>
    <row r="609" spans="2:7" s="23" customFormat="1" x14ac:dyDescent="0.2">
      <c r="B609" s="1"/>
      <c r="C609" s="1"/>
      <c r="D609" s="81"/>
      <c r="E609" s="85"/>
      <c r="F609" s="85"/>
      <c r="G609" s="53"/>
    </row>
    <row r="610" spans="2:7" s="23" customFormat="1" x14ac:dyDescent="0.2">
      <c r="B610" s="1"/>
      <c r="C610" s="1"/>
      <c r="D610" s="81"/>
      <c r="E610" s="85"/>
      <c r="F610" s="85"/>
      <c r="G610" s="53"/>
    </row>
    <row r="611" spans="2:7" s="23" customFormat="1" x14ac:dyDescent="0.2">
      <c r="B611" s="1"/>
      <c r="C611" s="1"/>
      <c r="D611" s="81"/>
      <c r="E611" s="85"/>
      <c r="F611" s="85"/>
      <c r="G611" s="53"/>
    </row>
    <row r="612" spans="2:7" s="23" customFormat="1" x14ac:dyDescent="0.2">
      <c r="B612" s="1"/>
      <c r="C612" s="1"/>
      <c r="D612" s="81"/>
      <c r="E612" s="85"/>
      <c r="F612" s="85"/>
      <c r="G612" s="53"/>
    </row>
    <row r="613" spans="2:7" s="23" customFormat="1" x14ac:dyDescent="0.2">
      <c r="B613" s="1"/>
      <c r="C613" s="1"/>
      <c r="D613" s="81"/>
      <c r="E613" s="85"/>
      <c r="F613" s="85"/>
      <c r="G613" s="53"/>
    </row>
    <row r="614" spans="2:7" s="23" customFormat="1" x14ac:dyDescent="0.2">
      <c r="B614" s="1"/>
      <c r="C614" s="1"/>
      <c r="D614" s="81"/>
      <c r="E614" s="85"/>
      <c r="F614" s="85"/>
      <c r="G614" s="53"/>
    </row>
    <row r="615" spans="2:7" s="23" customFormat="1" x14ac:dyDescent="0.2">
      <c r="B615" s="1"/>
      <c r="C615" s="1"/>
      <c r="D615" s="81"/>
      <c r="E615" s="85"/>
      <c r="F615" s="85"/>
      <c r="G615" s="53"/>
    </row>
    <row r="616" spans="2:7" s="23" customFormat="1" x14ac:dyDescent="0.2">
      <c r="B616" s="1"/>
      <c r="C616" s="1"/>
      <c r="D616" s="81"/>
      <c r="E616" s="85"/>
      <c r="F616" s="85"/>
      <c r="G616" s="53"/>
    </row>
    <row r="617" spans="2:7" s="23" customFormat="1" x14ac:dyDescent="0.2">
      <c r="B617" s="1"/>
      <c r="C617" s="1"/>
      <c r="D617" s="81"/>
      <c r="E617" s="85"/>
      <c r="F617" s="85"/>
      <c r="G617" s="53"/>
    </row>
    <row r="618" spans="2:7" s="23" customFormat="1" x14ac:dyDescent="0.2">
      <c r="B618" s="1"/>
      <c r="C618" s="1"/>
      <c r="D618" s="81"/>
      <c r="E618" s="85"/>
      <c r="F618" s="85"/>
      <c r="G618" s="53"/>
    </row>
    <row r="619" spans="2:7" s="23" customFormat="1" x14ac:dyDescent="0.2">
      <c r="B619" s="1"/>
      <c r="C619" s="1"/>
      <c r="D619" s="81"/>
      <c r="E619" s="85"/>
      <c r="F619" s="85"/>
      <c r="G619" s="53"/>
    </row>
    <row r="620" spans="2:7" s="23" customFormat="1" x14ac:dyDescent="0.2">
      <c r="B620" s="1"/>
      <c r="C620" s="1"/>
      <c r="D620" s="81"/>
      <c r="E620" s="85"/>
      <c r="F620" s="85"/>
      <c r="G620" s="53"/>
    </row>
    <row r="621" spans="2:7" s="23" customFormat="1" x14ac:dyDescent="0.2">
      <c r="B621" s="1"/>
      <c r="C621" s="1"/>
      <c r="D621" s="81"/>
      <c r="E621" s="85"/>
      <c r="F621" s="85"/>
      <c r="G621" s="53"/>
    </row>
    <row r="622" spans="2:7" s="23" customFormat="1" x14ac:dyDescent="0.2">
      <c r="B622" s="1"/>
      <c r="C622" s="1"/>
      <c r="D622" s="81"/>
      <c r="E622" s="85"/>
      <c r="F622" s="85"/>
      <c r="G622" s="53"/>
    </row>
    <row r="623" spans="2:7" s="23" customFormat="1" x14ac:dyDescent="0.2">
      <c r="B623" s="1"/>
      <c r="C623" s="1"/>
      <c r="D623" s="81"/>
      <c r="E623" s="85"/>
      <c r="F623" s="85"/>
      <c r="G623" s="53"/>
    </row>
    <row r="624" spans="2:7" s="23" customFormat="1" x14ac:dyDescent="0.2">
      <c r="B624" s="1"/>
      <c r="C624" s="1"/>
      <c r="D624" s="81"/>
      <c r="E624" s="85"/>
      <c r="F624" s="85"/>
      <c r="G624" s="53"/>
    </row>
    <row r="625" spans="2:7" s="23" customFormat="1" x14ac:dyDescent="0.2">
      <c r="B625" s="1"/>
      <c r="C625" s="1"/>
      <c r="D625" s="81"/>
      <c r="E625" s="85"/>
      <c r="F625" s="85"/>
      <c r="G625" s="53"/>
    </row>
    <row r="626" spans="2:7" s="23" customFormat="1" x14ac:dyDescent="0.2">
      <c r="B626" s="1"/>
      <c r="C626" s="1"/>
      <c r="D626" s="81"/>
      <c r="E626" s="85"/>
      <c r="F626" s="85"/>
      <c r="G626" s="53"/>
    </row>
    <row r="627" spans="2:7" s="23" customFormat="1" x14ac:dyDescent="0.2">
      <c r="B627" s="1"/>
      <c r="C627" s="1"/>
      <c r="D627" s="81"/>
      <c r="E627" s="85"/>
      <c r="F627" s="85"/>
      <c r="G627" s="53"/>
    </row>
    <row r="628" spans="2:7" s="23" customFormat="1" x14ac:dyDescent="0.2">
      <c r="B628" s="1"/>
      <c r="C628" s="1"/>
      <c r="D628" s="81"/>
      <c r="E628" s="85"/>
      <c r="F628" s="85"/>
      <c r="G628" s="53"/>
    </row>
    <row r="629" spans="2:7" s="23" customFormat="1" x14ac:dyDescent="0.2">
      <c r="B629" s="1"/>
      <c r="C629" s="1"/>
      <c r="D629" s="81"/>
      <c r="E629" s="85"/>
      <c r="F629" s="85"/>
      <c r="G629" s="53"/>
    </row>
    <row r="630" spans="2:7" s="23" customFormat="1" x14ac:dyDescent="0.2">
      <c r="B630" s="1"/>
      <c r="C630" s="1"/>
      <c r="D630" s="81"/>
      <c r="E630" s="85"/>
      <c r="F630" s="85"/>
      <c r="G630" s="53"/>
    </row>
    <row r="631" spans="2:7" s="23" customFormat="1" x14ac:dyDescent="0.2">
      <c r="B631" s="1"/>
      <c r="C631" s="1"/>
      <c r="D631" s="81"/>
      <c r="E631" s="85"/>
      <c r="F631" s="85"/>
      <c r="G631" s="53"/>
    </row>
    <row r="632" spans="2:7" s="23" customFormat="1" x14ac:dyDescent="0.2">
      <c r="B632" s="1"/>
      <c r="C632" s="1"/>
      <c r="D632" s="81"/>
      <c r="E632" s="85"/>
      <c r="F632" s="85"/>
      <c r="G632" s="53"/>
    </row>
    <row r="633" spans="2:7" s="23" customFormat="1" x14ac:dyDescent="0.2">
      <c r="B633" s="1"/>
      <c r="C633" s="1"/>
      <c r="D633" s="81"/>
      <c r="E633" s="85"/>
      <c r="F633" s="85"/>
      <c r="G633" s="53"/>
    </row>
    <row r="634" spans="2:7" s="23" customFormat="1" x14ac:dyDescent="0.2">
      <c r="B634" s="1"/>
      <c r="C634" s="1"/>
      <c r="D634" s="81"/>
      <c r="E634" s="85"/>
      <c r="F634" s="85"/>
      <c r="G634" s="53"/>
    </row>
    <row r="635" spans="2:7" s="23" customFormat="1" x14ac:dyDescent="0.2">
      <c r="B635" s="1"/>
      <c r="C635" s="1"/>
      <c r="D635" s="81"/>
      <c r="E635" s="85"/>
      <c r="F635" s="85"/>
      <c r="G635" s="53"/>
    </row>
    <row r="636" spans="2:7" s="23" customFormat="1" x14ac:dyDescent="0.2">
      <c r="B636" s="1"/>
      <c r="C636" s="1"/>
      <c r="D636" s="81"/>
      <c r="E636" s="85"/>
      <c r="F636" s="85"/>
      <c r="G636" s="53"/>
    </row>
    <row r="637" spans="2:7" s="23" customFormat="1" x14ac:dyDescent="0.2">
      <c r="B637" s="1"/>
      <c r="C637" s="1"/>
      <c r="D637" s="81"/>
      <c r="E637" s="85"/>
      <c r="F637" s="85"/>
      <c r="G637" s="53"/>
    </row>
    <row r="638" spans="2:7" s="23" customFormat="1" x14ac:dyDescent="0.2">
      <c r="B638" s="1"/>
      <c r="C638" s="1"/>
      <c r="D638" s="81"/>
      <c r="E638" s="85"/>
      <c r="F638" s="85"/>
      <c r="G638" s="53"/>
    </row>
    <row r="639" spans="2:7" s="23" customFormat="1" x14ac:dyDescent="0.2">
      <c r="B639" s="1"/>
      <c r="C639" s="1"/>
      <c r="D639" s="81"/>
      <c r="E639" s="85"/>
      <c r="F639" s="85"/>
      <c r="G639" s="53"/>
    </row>
    <row r="640" spans="2:7" s="23" customFormat="1" x14ac:dyDescent="0.2">
      <c r="B640" s="1"/>
      <c r="C640" s="1"/>
      <c r="D640" s="81"/>
      <c r="E640" s="85"/>
      <c r="F640" s="85"/>
      <c r="G640" s="53"/>
    </row>
    <row r="641" spans="2:7" s="23" customFormat="1" x14ac:dyDescent="0.2">
      <c r="B641" s="1"/>
      <c r="C641" s="1"/>
      <c r="D641" s="81"/>
      <c r="E641" s="85"/>
      <c r="F641" s="85"/>
      <c r="G641" s="53"/>
    </row>
    <row r="642" spans="2:7" s="23" customFormat="1" x14ac:dyDescent="0.2">
      <c r="B642" s="1"/>
      <c r="C642" s="1"/>
      <c r="D642" s="81"/>
      <c r="E642" s="85"/>
      <c r="F642" s="85"/>
      <c r="G642" s="53"/>
    </row>
    <row r="643" spans="2:7" s="23" customFormat="1" x14ac:dyDescent="0.2">
      <c r="B643" s="1"/>
      <c r="C643" s="1"/>
      <c r="D643" s="81"/>
      <c r="E643" s="85"/>
      <c r="F643" s="85"/>
      <c r="G643" s="53"/>
    </row>
    <row r="644" spans="2:7" s="23" customFormat="1" x14ac:dyDescent="0.2">
      <c r="B644" s="1"/>
      <c r="C644" s="1"/>
      <c r="D644" s="81"/>
      <c r="E644" s="85"/>
      <c r="F644" s="85"/>
      <c r="G644" s="53"/>
    </row>
    <row r="645" spans="2:7" s="23" customFormat="1" x14ac:dyDescent="0.2">
      <c r="B645" s="1"/>
      <c r="C645" s="1"/>
      <c r="D645" s="81"/>
      <c r="E645" s="85"/>
      <c r="F645" s="85"/>
      <c r="G645" s="53"/>
    </row>
    <row r="646" spans="2:7" s="23" customFormat="1" x14ac:dyDescent="0.2">
      <c r="B646" s="1"/>
      <c r="C646" s="1"/>
      <c r="D646" s="81"/>
      <c r="E646" s="85"/>
      <c r="F646" s="85"/>
      <c r="G646" s="53"/>
    </row>
    <row r="647" spans="2:7" s="23" customFormat="1" x14ac:dyDescent="0.2">
      <c r="B647" s="1"/>
      <c r="C647" s="1"/>
      <c r="D647" s="81"/>
      <c r="E647" s="85"/>
      <c r="F647" s="85"/>
      <c r="G647" s="53"/>
    </row>
    <row r="648" spans="2:7" s="23" customFormat="1" x14ac:dyDescent="0.2">
      <c r="B648" s="1"/>
      <c r="C648" s="1"/>
      <c r="D648" s="81"/>
      <c r="E648" s="85"/>
      <c r="F648" s="85"/>
      <c r="G648" s="53"/>
    </row>
    <row r="649" spans="2:7" s="23" customFormat="1" x14ac:dyDescent="0.2">
      <c r="B649" s="1"/>
      <c r="C649" s="1"/>
      <c r="D649" s="81"/>
      <c r="E649" s="85"/>
      <c r="F649" s="85"/>
      <c r="G649" s="53"/>
    </row>
    <row r="650" spans="2:7" s="23" customFormat="1" x14ac:dyDescent="0.2">
      <c r="B650" s="1"/>
      <c r="C650" s="1"/>
      <c r="D650" s="81"/>
      <c r="E650" s="85"/>
      <c r="F650" s="85"/>
      <c r="G650" s="53"/>
    </row>
    <row r="651" spans="2:7" s="23" customFormat="1" x14ac:dyDescent="0.2">
      <c r="B651" s="1"/>
      <c r="C651" s="1"/>
      <c r="D651" s="81"/>
      <c r="E651" s="85"/>
      <c r="F651" s="85"/>
      <c r="G651" s="53"/>
    </row>
    <row r="652" spans="2:7" s="23" customFormat="1" x14ac:dyDescent="0.2">
      <c r="B652" s="1"/>
      <c r="C652" s="1"/>
      <c r="D652" s="81"/>
      <c r="E652" s="85"/>
      <c r="F652" s="85"/>
      <c r="G652" s="53"/>
    </row>
    <row r="653" spans="2:7" s="23" customFormat="1" x14ac:dyDescent="0.2">
      <c r="B653" s="1"/>
      <c r="C653" s="1"/>
      <c r="D653" s="81"/>
      <c r="E653" s="85"/>
      <c r="F653" s="85"/>
      <c r="G653" s="53"/>
    </row>
    <row r="654" spans="2:7" s="23" customFormat="1" x14ac:dyDescent="0.2">
      <c r="B654" s="1"/>
      <c r="C654" s="1"/>
      <c r="D654" s="81"/>
      <c r="E654" s="85"/>
      <c r="F654" s="85"/>
      <c r="G654" s="53"/>
    </row>
    <row r="655" spans="2:7" s="23" customFormat="1" x14ac:dyDescent="0.2">
      <c r="B655" s="1"/>
      <c r="C655" s="1"/>
      <c r="D655" s="81"/>
      <c r="E655" s="85"/>
      <c r="F655" s="85"/>
      <c r="G655" s="53"/>
    </row>
    <row r="656" spans="2:7" s="23" customFormat="1" x14ac:dyDescent="0.2">
      <c r="B656" s="1"/>
      <c r="C656" s="1"/>
      <c r="D656" s="81"/>
      <c r="E656" s="85"/>
      <c r="F656" s="85"/>
      <c r="G656" s="53"/>
    </row>
    <row r="657" spans="2:7" s="23" customFormat="1" x14ac:dyDescent="0.2">
      <c r="B657" s="1"/>
      <c r="C657" s="1"/>
      <c r="D657" s="81"/>
      <c r="E657" s="85"/>
      <c r="F657" s="85"/>
      <c r="G657" s="53"/>
    </row>
    <row r="658" spans="2:7" s="23" customFormat="1" x14ac:dyDescent="0.2">
      <c r="B658" s="1"/>
      <c r="C658" s="1"/>
      <c r="D658" s="81"/>
      <c r="E658" s="85"/>
      <c r="F658" s="85"/>
      <c r="G658" s="53"/>
    </row>
    <row r="659" spans="2:7" s="23" customFormat="1" x14ac:dyDescent="0.2">
      <c r="B659" s="1"/>
      <c r="C659" s="1"/>
      <c r="D659" s="81"/>
      <c r="E659" s="85"/>
      <c r="F659" s="85"/>
      <c r="G659" s="53"/>
    </row>
    <row r="660" spans="2:7" s="23" customFormat="1" x14ac:dyDescent="0.2">
      <c r="B660" s="1"/>
      <c r="C660" s="1"/>
      <c r="D660" s="81"/>
      <c r="E660" s="85"/>
      <c r="F660" s="85"/>
      <c r="G660" s="53"/>
    </row>
    <row r="661" spans="2:7" s="23" customFormat="1" x14ac:dyDescent="0.2">
      <c r="B661" s="1"/>
      <c r="C661" s="1"/>
      <c r="D661" s="81"/>
      <c r="E661" s="85"/>
      <c r="F661" s="85"/>
      <c r="G661" s="53"/>
    </row>
    <row r="662" spans="2:7" s="23" customFormat="1" x14ac:dyDescent="0.2">
      <c r="B662" s="1"/>
      <c r="C662" s="1"/>
      <c r="D662" s="81"/>
      <c r="E662" s="85"/>
      <c r="F662" s="85"/>
      <c r="G662" s="53"/>
    </row>
    <row r="663" spans="2:7" s="23" customFormat="1" x14ac:dyDescent="0.2">
      <c r="B663" s="1"/>
      <c r="C663" s="1"/>
      <c r="D663" s="81"/>
      <c r="E663" s="85"/>
      <c r="F663" s="85"/>
      <c r="G663" s="53"/>
    </row>
    <row r="664" spans="2:7" s="23" customFormat="1" x14ac:dyDescent="0.2">
      <c r="B664" s="1"/>
      <c r="C664" s="1"/>
      <c r="D664" s="81"/>
      <c r="E664" s="85"/>
      <c r="F664" s="85"/>
      <c r="G664" s="53"/>
    </row>
    <row r="665" spans="2:7" s="23" customFormat="1" x14ac:dyDescent="0.2">
      <c r="B665" s="1"/>
      <c r="C665" s="1"/>
      <c r="D665" s="81"/>
      <c r="E665" s="85"/>
      <c r="F665" s="85"/>
      <c r="G665" s="53"/>
    </row>
    <row r="666" spans="2:7" s="23" customFormat="1" x14ac:dyDescent="0.2">
      <c r="B666" s="1"/>
      <c r="C666" s="1"/>
      <c r="D666" s="81"/>
      <c r="E666" s="85"/>
      <c r="F666" s="85"/>
      <c r="G666" s="53"/>
    </row>
    <row r="667" spans="2:7" s="23" customFormat="1" x14ac:dyDescent="0.2">
      <c r="B667" s="1"/>
      <c r="C667" s="1"/>
      <c r="D667" s="81"/>
      <c r="E667" s="85"/>
      <c r="F667" s="85"/>
      <c r="G667" s="53"/>
    </row>
    <row r="668" spans="2:7" s="23" customFormat="1" x14ac:dyDescent="0.2">
      <c r="B668" s="1"/>
      <c r="C668" s="1"/>
      <c r="D668" s="81"/>
      <c r="E668" s="85"/>
      <c r="F668" s="85"/>
      <c r="G668" s="53"/>
    </row>
    <row r="669" spans="2:7" s="23" customFormat="1" x14ac:dyDescent="0.2">
      <c r="B669" s="1"/>
      <c r="C669" s="1"/>
      <c r="D669" s="81"/>
      <c r="E669" s="85"/>
      <c r="F669" s="85"/>
      <c r="G669" s="53"/>
    </row>
    <row r="670" spans="2:7" s="23" customFormat="1" x14ac:dyDescent="0.2">
      <c r="B670" s="1"/>
      <c r="C670" s="1"/>
      <c r="D670" s="81"/>
      <c r="E670" s="85"/>
      <c r="F670" s="85"/>
      <c r="G670" s="53"/>
    </row>
    <row r="671" spans="2:7" s="23" customFormat="1" x14ac:dyDescent="0.2">
      <c r="B671" s="1"/>
      <c r="C671" s="1"/>
      <c r="D671" s="81"/>
      <c r="E671" s="85"/>
      <c r="F671" s="85"/>
      <c r="G671" s="53"/>
    </row>
    <row r="672" spans="2:7" s="23" customFormat="1" x14ac:dyDescent="0.2">
      <c r="B672" s="1"/>
      <c r="C672" s="1"/>
      <c r="D672" s="81"/>
      <c r="E672" s="85"/>
      <c r="F672" s="85"/>
      <c r="G672" s="53"/>
    </row>
    <row r="673" spans="2:7" s="23" customFormat="1" x14ac:dyDescent="0.2">
      <c r="B673" s="1"/>
      <c r="C673" s="1"/>
      <c r="D673" s="81"/>
      <c r="E673" s="85"/>
      <c r="F673" s="85"/>
      <c r="G673" s="53"/>
    </row>
    <row r="674" spans="2:7" s="23" customFormat="1" x14ac:dyDescent="0.2">
      <c r="B674" s="1"/>
      <c r="C674" s="1"/>
      <c r="D674" s="81"/>
      <c r="E674" s="85"/>
      <c r="F674" s="85"/>
      <c r="G674" s="53"/>
    </row>
    <row r="675" spans="2:7" s="23" customFormat="1" x14ac:dyDescent="0.2">
      <c r="B675" s="1"/>
      <c r="C675" s="1"/>
      <c r="D675" s="81"/>
      <c r="E675" s="85"/>
      <c r="F675" s="85"/>
      <c r="G675" s="53"/>
    </row>
    <row r="676" spans="2:7" s="23" customFormat="1" x14ac:dyDescent="0.2">
      <c r="B676" s="1"/>
      <c r="C676" s="1"/>
      <c r="D676" s="81"/>
      <c r="E676" s="85"/>
      <c r="F676" s="85"/>
      <c r="G676" s="53"/>
    </row>
    <row r="677" spans="2:7" s="23" customFormat="1" x14ac:dyDescent="0.2">
      <c r="B677" s="1"/>
      <c r="C677" s="1"/>
      <c r="D677" s="81"/>
      <c r="E677" s="85"/>
      <c r="F677" s="85"/>
      <c r="G677" s="53"/>
    </row>
    <row r="678" spans="2:7" s="23" customFormat="1" x14ac:dyDescent="0.2">
      <c r="B678" s="1"/>
      <c r="C678" s="1"/>
      <c r="D678" s="81"/>
      <c r="E678" s="85"/>
      <c r="F678" s="85"/>
      <c r="G678" s="53"/>
    </row>
    <row r="679" spans="2:7" s="23" customFormat="1" x14ac:dyDescent="0.2">
      <c r="B679" s="1"/>
      <c r="C679" s="1"/>
      <c r="D679" s="81"/>
      <c r="E679" s="85"/>
      <c r="F679" s="85"/>
      <c r="G679" s="53"/>
    </row>
    <row r="680" spans="2:7" s="23" customFormat="1" x14ac:dyDescent="0.2">
      <c r="B680" s="1"/>
      <c r="C680" s="1"/>
      <c r="D680" s="81"/>
      <c r="E680" s="85"/>
      <c r="F680" s="85"/>
      <c r="G680" s="53"/>
    </row>
    <row r="681" spans="2:7" s="23" customFormat="1" x14ac:dyDescent="0.2">
      <c r="B681" s="1"/>
      <c r="C681" s="1"/>
      <c r="D681" s="81"/>
      <c r="E681" s="85"/>
      <c r="F681" s="85"/>
      <c r="G681" s="53"/>
    </row>
    <row r="682" spans="2:7" s="23" customFormat="1" x14ac:dyDescent="0.2">
      <c r="B682" s="1"/>
      <c r="C682" s="1"/>
      <c r="D682" s="81"/>
      <c r="E682" s="85"/>
      <c r="F682" s="85"/>
      <c r="G682" s="53"/>
    </row>
    <row r="683" spans="2:7" s="23" customFormat="1" x14ac:dyDescent="0.2">
      <c r="B683" s="1"/>
      <c r="C683" s="1"/>
      <c r="D683" s="81"/>
      <c r="E683" s="85"/>
      <c r="F683" s="85"/>
      <c r="G683" s="53"/>
    </row>
    <row r="684" spans="2:7" s="23" customFormat="1" x14ac:dyDescent="0.2">
      <c r="B684" s="1"/>
      <c r="C684" s="1"/>
      <c r="D684" s="81"/>
      <c r="E684" s="85"/>
      <c r="F684" s="85"/>
      <c r="G684" s="53"/>
    </row>
    <row r="685" spans="2:7" s="23" customFormat="1" x14ac:dyDescent="0.2">
      <c r="B685" s="1"/>
      <c r="C685" s="1"/>
      <c r="D685" s="81"/>
      <c r="E685" s="85"/>
      <c r="F685" s="85"/>
      <c r="G685" s="53"/>
    </row>
    <row r="686" spans="2:7" s="23" customFormat="1" x14ac:dyDescent="0.2">
      <c r="B686" s="1"/>
      <c r="C686" s="1"/>
      <c r="D686" s="81"/>
      <c r="E686" s="85"/>
      <c r="F686" s="85"/>
      <c r="G686" s="53"/>
    </row>
    <row r="687" spans="2:7" s="23" customFormat="1" x14ac:dyDescent="0.2">
      <c r="B687" s="1"/>
      <c r="C687" s="1"/>
      <c r="D687" s="81"/>
      <c r="E687" s="85"/>
      <c r="F687" s="85"/>
      <c r="G687" s="53"/>
    </row>
    <row r="688" spans="2:7" s="23" customFormat="1" x14ac:dyDescent="0.2">
      <c r="B688" s="1"/>
      <c r="C688" s="1"/>
      <c r="D688" s="81"/>
      <c r="E688" s="85"/>
      <c r="F688" s="85"/>
      <c r="G688" s="53"/>
    </row>
    <row r="689" spans="2:7" s="23" customFormat="1" x14ac:dyDescent="0.2">
      <c r="B689" s="1"/>
      <c r="C689" s="1"/>
      <c r="D689" s="81"/>
      <c r="E689" s="85"/>
      <c r="F689" s="85"/>
      <c r="G689" s="53"/>
    </row>
    <row r="690" spans="2:7" s="23" customFormat="1" x14ac:dyDescent="0.2">
      <c r="B690" s="1"/>
      <c r="C690" s="1"/>
      <c r="D690" s="81"/>
      <c r="E690" s="85"/>
      <c r="F690" s="85"/>
      <c r="G690" s="53"/>
    </row>
    <row r="691" spans="2:7" s="23" customFormat="1" x14ac:dyDescent="0.2">
      <c r="B691" s="1"/>
      <c r="C691" s="1"/>
      <c r="D691" s="81"/>
      <c r="E691" s="85"/>
      <c r="F691" s="85"/>
      <c r="G691" s="53"/>
    </row>
    <row r="692" spans="2:7" s="23" customFormat="1" x14ac:dyDescent="0.2">
      <c r="B692" s="1"/>
      <c r="C692" s="1"/>
      <c r="D692" s="81"/>
      <c r="E692" s="85"/>
      <c r="F692" s="85"/>
      <c r="G692" s="53"/>
    </row>
    <row r="693" spans="2:7" s="23" customFormat="1" x14ac:dyDescent="0.2">
      <c r="B693" s="1"/>
      <c r="C693" s="1"/>
      <c r="D693" s="81"/>
      <c r="E693" s="85"/>
      <c r="F693" s="85"/>
      <c r="G693" s="53"/>
    </row>
    <row r="694" spans="2:7" s="23" customFormat="1" x14ac:dyDescent="0.2">
      <c r="B694" s="1"/>
      <c r="C694" s="1"/>
      <c r="D694" s="81"/>
      <c r="E694" s="85"/>
      <c r="F694" s="85"/>
      <c r="G694" s="53"/>
    </row>
    <row r="695" spans="2:7" s="23" customFormat="1" x14ac:dyDescent="0.2">
      <c r="B695" s="1"/>
      <c r="C695" s="1"/>
      <c r="D695" s="81"/>
      <c r="E695" s="85"/>
      <c r="F695" s="85"/>
      <c r="G695" s="53"/>
    </row>
    <row r="696" spans="2:7" s="23" customFormat="1" x14ac:dyDescent="0.2">
      <c r="B696" s="1"/>
      <c r="C696" s="1"/>
      <c r="D696" s="81"/>
      <c r="E696" s="85"/>
      <c r="F696" s="85"/>
      <c r="G696" s="53"/>
    </row>
    <row r="697" spans="2:7" s="23" customFormat="1" x14ac:dyDescent="0.2">
      <c r="B697" s="1"/>
      <c r="C697" s="1"/>
      <c r="D697" s="81"/>
      <c r="E697" s="85"/>
      <c r="F697" s="85"/>
      <c r="G697" s="53"/>
    </row>
    <row r="698" spans="2:7" s="23" customFormat="1" x14ac:dyDescent="0.2">
      <c r="B698" s="1"/>
      <c r="C698" s="1"/>
      <c r="D698" s="81"/>
      <c r="E698" s="85"/>
      <c r="F698" s="85"/>
      <c r="G698" s="53"/>
    </row>
    <row r="699" spans="2:7" s="23" customFormat="1" x14ac:dyDescent="0.2">
      <c r="B699" s="1"/>
      <c r="C699" s="1"/>
      <c r="D699" s="81"/>
      <c r="E699" s="85"/>
      <c r="F699" s="85"/>
      <c r="G699" s="53"/>
    </row>
    <row r="700" spans="2:7" s="23" customFormat="1" x14ac:dyDescent="0.2">
      <c r="B700" s="1"/>
      <c r="C700" s="1"/>
      <c r="D700" s="81"/>
      <c r="E700" s="85"/>
      <c r="F700" s="85"/>
      <c r="G700" s="53"/>
    </row>
    <row r="701" spans="2:7" s="23" customFormat="1" x14ac:dyDescent="0.2">
      <c r="B701" s="1"/>
      <c r="C701" s="1"/>
      <c r="D701" s="81"/>
      <c r="E701" s="85"/>
      <c r="F701" s="85"/>
      <c r="G701" s="53"/>
    </row>
    <row r="702" spans="2:7" s="23" customFormat="1" x14ac:dyDescent="0.2">
      <c r="B702" s="1"/>
      <c r="C702" s="1"/>
      <c r="D702" s="81"/>
      <c r="E702" s="85"/>
      <c r="F702" s="85"/>
      <c r="G702" s="53"/>
    </row>
    <row r="703" spans="2:7" s="23" customFormat="1" x14ac:dyDescent="0.2">
      <c r="B703" s="1"/>
      <c r="C703" s="1"/>
      <c r="D703" s="81"/>
      <c r="E703" s="85"/>
      <c r="F703" s="85"/>
      <c r="G703" s="53"/>
    </row>
    <row r="704" spans="2:7" s="23" customFormat="1" x14ac:dyDescent="0.2">
      <c r="B704" s="1"/>
      <c r="C704" s="1"/>
      <c r="D704" s="81"/>
      <c r="E704" s="85"/>
      <c r="F704" s="85"/>
      <c r="G704" s="53"/>
    </row>
    <row r="705" spans="2:7" s="23" customFormat="1" x14ac:dyDescent="0.2">
      <c r="B705" s="1"/>
      <c r="C705" s="1"/>
      <c r="D705" s="81"/>
      <c r="E705" s="85"/>
      <c r="F705" s="85"/>
      <c r="G705" s="53"/>
    </row>
    <row r="706" spans="2:7" s="23" customFormat="1" x14ac:dyDescent="0.2">
      <c r="B706" s="1"/>
      <c r="C706" s="1"/>
      <c r="D706" s="81"/>
      <c r="E706" s="85"/>
      <c r="F706" s="85"/>
      <c r="G706" s="53"/>
    </row>
    <row r="707" spans="2:7" s="23" customFormat="1" x14ac:dyDescent="0.2">
      <c r="B707" s="1"/>
      <c r="C707" s="1"/>
      <c r="D707" s="81"/>
      <c r="E707" s="85"/>
      <c r="F707" s="85"/>
      <c r="G707" s="53"/>
    </row>
    <row r="708" spans="2:7" s="23" customFormat="1" x14ac:dyDescent="0.2">
      <c r="B708" s="1"/>
      <c r="C708" s="1"/>
      <c r="D708" s="81"/>
      <c r="E708" s="85"/>
      <c r="F708" s="85"/>
      <c r="G708" s="53"/>
    </row>
    <row r="709" spans="2:7" s="23" customFormat="1" x14ac:dyDescent="0.2">
      <c r="B709" s="1"/>
      <c r="C709" s="1"/>
      <c r="D709" s="81"/>
      <c r="E709" s="85"/>
      <c r="F709" s="85"/>
      <c r="G709" s="53"/>
    </row>
    <row r="710" spans="2:7" s="23" customFormat="1" x14ac:dyDescent="0.2">
      <c r="B710" s="1"/>
      <c r="C710" s="1"/>
      <c r="D710" s="81"/>
      <c r="E710" s="85"/>
      <c r="F710" s="85"/>
      <c r="G710" s="53"/>
    </row>
    <row r="711" spans="2:7" s="23" customFormat="1" x14ac:dyDescent="0.2">
      <c r="B711" s="1"/>
      <c r="C711" s="1"/>
      <c r="D711" s="81"/>
      <c r="E711" s="85"/>
      <c r="F711" s="85"/>
      <c r="G711" s="53"/>
    </row>
    <row r="712" spans="2:7" s="23" customFormat="1" x14ac:dyDescent="0.2">
      <c r="B712" s="1"/>
      <c r="C712" s="1"/>
      <c r="D712" s="81"/>
      <c r="E712" s="85"/>
      <c r="F712" s="85"/>
      <c r="G712" s="53"/>
    </row>
    <row r="713" spans="2:7" s="23" customFormat="1" x14ac:dyDescent="0.2">
      <c r="B713" s="1"/>
      <c r="C713" s="1"/>
      <c r="D713" s="81"/>
      <c r="E713" s="85"/>
      <c r="F713" s="85"/>
      <c r="G713" s="53"/>
    </row>
    <row r="714" spans="2:7" s="23" customFormat="1" x14ac:dyDescent="0.2">
      <c r="B714" s="1"/>
      <c r="C714" s="1"/>
      <c r="D714" s="81"/>
      <c r="E714" s="85"/>
      <c r="F714" s="85"/>
      <c r="G714" s="53"/>
    </row>
    <row r="715" spans="2:7" s="23" customFormat="1" x14ac:dyDescent="0.2">
      <c r="B715" s="1"/>
      <c r="C715" s="1"/>
      <c r="D715" s="81"/>
      <c r="E715" s="85"/>
      <c r="F715" s="85"/>
      <c r="G715" s="53"/>
    </row>
    <row r="716" spans="2:7" s="23" customFormat="1" x14ac:dyDescent="0.2">
      <c r="B716" s="1"/>
      <c r="C716" s="1"/>
      <c r="D716" s="81"/>
      <c r="E716" s="85"/>
      <c r="F716" s="85"/>
      <c r="G716" s="53"/>
    </row>
    <row r="717" spans="2:7" s="23" customFormat="1" x14ac:dyDescent="0.2">
      <c r="B717" s="1"/>
      <c r="C717" s="1"/>
      <c r="D717" s="81"/>
      <c r="E717" s="85"/>
      <c r="F717" s="85"/>
      <c r="G717" s="53"/>
    </row>
    <row r="718" spans="2:7" s="23" customFormat="1" x14ac:dyDescent="0.2">
      <c r="B718" s="1"/>
      <c r="C718" s="1"/>
      <c r="D718" s="81"/>
      <c r="E718" s="85"/>
      <c r="F718" s="85"/>
      <c r="G718" s="53"/>
    </row>
    <row r="719" spans="2:7" s="23" customFormat="1" x14ac:dyDescent="0.2">
      <c r="B719" s="1"/>
      <c r="C719" s="1"/>
      <c r="D719" s="81"/>
      <c r="E719" s="85"/>
      <c r="F719" s="85"/>
      <c r="G719" s="53"/>
    </row>
    <row r="720" spans="2:7" s="23" customFormat="1" x14ac:dyDescent="0.2">
      <c r="B720" s="1"/>
      <c r="C720" s="1"/>
      <c r="D720" s="81"/>
      <c r="E720" s="85"/>
      <c r="F720" s="85"/>
      <c r="G720" s="53"/>
    </row>
    <row r="721" spans="2:7" s="23" customFormat="1" x14ac:dyDescent="0.2">
      <c r="B721" s="1"/>
      <c r="C721" s="1"/>
      <c r="D721" s="81"/>
      <c r="E721" s="85"/>
      <c r="F721" s="85"/>
      <c r="G721" s="53"/>
    </row>
    <row r="722" spans="2:7" s="23" customFormat="1" x14ac:dyDescent="0.2">
      <c r="B722" s="1"/>
      <c r="C722" s="1"/>
      <c r="D722" s="81"/>
      <c r="E722" s="85"/>
      <c r="F722" s="85"/>
      <c r="G722" s="53"/>
    </row>
    <row r="723" spans="2:7" s="23" customFormat="1" x14ac:dyDescent="0.2">
      <c r="B723" s="1"/>
      <c r="C723" s="1"/>
      <c r="D723" s="81"/>
      <c r="E723" s="85"/>
      <c r="F723" s="85"/>
      <c r="G723" s="53"/>
    </row>
    <row r="724" spans="2:7" s="23" customFormat="1" x14ac:dyDescent="0.2">
      <c r="B724" s="1"/>
      <c r="C724" s="1"/>
      <c r="D724" s="81"/>
      <c r="E724" s="85"/>
      <c r="F724" s="85"/>
      <c r="G724" s="53"/>
    </row>
    <row r="725" spans="2:7" s="23" customFormat="1" x14ac:dyDescent="0.2">
      <c r="B725" s="1"/>
      <c r="C725" s="1"/>
      <c r="D725" s="81"/>
      <c r="E725" s="85"/>
      <c r="F725" s="85"/>
      <c r="G725" s="53"/>
    </row>
    <row r="726" spans="2:7" s="23" customFormat="1" x14ac:dyDescent="0.2">
      <c r="B726" s="1"/>
      <c r="C726" s="1"/>
      <c r="D726" s="81"/>
      <c r="E726" s="85"/>
      <c r="F726" s="85"/>
      <c r="G726" s="53"/>
    </row>
    <row r="727" spans="2:7" s="23" customFormat="1" x14ac:dyDescent="0.2">
      <c r="B727" s="1"/>
      <c r="C727" s="1"/>
      <c r="D727" s="81"/>
      <c r="E727" s="85"/>
      <c r="F727" s="85"/>
      <c r="G727" s="53"/>
    </row>
    <row r="728" spans="2:7" s="23" customFormat="1" x14ac:dyDescent="0.2">
      <c r="B728" s="1"/>
      <c r="C728" s="1"/>
      <c r="D728" s="81"/>
      <c r="E728" s="85"/>
      <c r="F728" s="85"/>
      <c r="G728" s="53"/>
    </row>
    <row r="729" spans="2:7" s="23" customFormat="1" x14ac:dyDescent="0.2">
      <c r="B729" s="1"/>
      <c r="C729" s="1"/>
      <c r="D729" s="81"/>
      <c r="E729" s="85"/>
      <c r="F729" s="85"/>
      <c r="G729" s="53"/>
    </row>
    <row r="730" spans="2:7" s="23" customFormat="1" x14ac:dyDescent="0.2">
      <c r="B730" s="1"/>
      <c r="C730" s="1"/>
      <c r="D730" s="81"/>
      <c r="E730" s="85"/>
      <c r="F730" s="85"/>
      <c r="G730" s="53"/>
    </row>
    <row r="731" spans="2:7" s="23" customFormat="1" x14ac:dyDescent="0.2">
      <c r="B731" s="1"/>
      <c r="C731" s="1"/>
      <c r="D731" s="81"/>
      <c r="E731" s="85"/>
      <c r="F731" s="85"/>
      <c r="G731" s="53"/>
    </row>
    <row r="732" spans="2:7" s="23" customFormat="1" x14ac:dyDescent="0.2">
      <c r="B732" s="1"/>
      <c r="C732" s="1"/>
      <c r="D732" s="81"/>
      <c r="E732" s="85"/>
      <c r="F732" s="85"/>
      <c r="G732" s="53"/>
    </row>
    <row r="733" spans="2:7" s="23" customFormat="1" x14ac:dyDescent="0.2">
      <c r="B733" s="1"/>
      <c r="C733" s="1"/>
      <c r="D733" s="81"/>
      <c r="E733" s="85"/>
      <c r="F733" s="85"/>
      <c r="G733" s="53"/>
    </row>
    <row r="734" spans="2:7" s="23" customFormat="1" x14ac:dyDescent="0.2">
      <c r="B734" s="1"/>
      <c r="C734" s="1"/>
      <c r="D734" s="81"/>
      <c r="E734" s="85"/>
      <c r="F734" s="85"/>
      <c r="G734" s="53"/>
    </row>
    <row r="735" spans="2:7" s="23" customFormat="1" x14ac:dyDescent="0.2">
      <c r="B735" s="1"/>
      <c r="C735" s="1"/>
      <c r="D735" s="81"/>
      <c r="E735" s="85"/>
      <c r="F735" s="85"/>
      <c r="G735" s="53"/>
    </row>
    <row r="736" spans="2:7" s="23" customFormat="1" x14ac:dyDescent="0.2">
      <c r="B736" s="1"/>
      <c r="C736" s="1"/>
      <c r="D736" s="81"/>
      <c r="E736" s="85"/>
      <c r="F736" s="85"/>
      <c r="G736" s="53"/>
    </row>
    <row r="737" spans="2:7" s="23" customFormat="1" x14ac:dyDescent="0.2">
      <c r="B737" s="1"/>
      <c r="C737" s="1"/>
      <c r="D737" s="81"/>
      <c r="E737" s="85"/>
      <c r="F737" s="85"/>
      <c r="G737" s="53"/>
    </row>
    <row r="738" spans="2:7" s="23" customFormat="1" x14ac:dyDescent="0.2">
      <c r="B738" s="1"/>
      <c r="C738" s="1"/>
      <c r="D738" s="81"/>
      <c r="E738" s="85"/>
      <c r="F738" s="85"/>
      <c r="G738" s="53"/>
    </row>
    <row r="739" spans="2:7" s="23" customFormat="1" x14ac:dyDescent="0.2">
      <c r="B739" s="1"/>
      <c r="C739" s="1"/>
      <c r="D739" s="81"/>
      <c r="E739" s="85"/>
      <c r="F739" s="85"/>
      <c r="G739" s="53"/>
    </row>
    <row r="740" spans="2:7" s="23" customFormat="1" x14ac:dyDescent="0.2">
      <c r="B740" s="1"/>
      <c r="C740" s="1"/>
      <c r="D740" s="81"/>
      <c r="E740" s="85"/>
      <c r="F740" s="85"/>
      <c r="G740" s="53"/>
    </row>
    <row r="741" spans="2:7" s="23" customFormat="1" x14ac:dyDescent="0.2">
      <c r="B741" s="1"/>
      <c r="C741" s="1"/>
      <c r="D741" s="81"/>
      <c r="E741" s="85"/>
      <c r="F741" s="85"/>
      <c r="G741" s="53"/>
    </row>
    <row r="742" spans="2:7" s="23" customFormat="1" x14ac:dyDescent="0.2">
      <c r="B742" s="1"/>
      <c r="C742" s="1"/>
      <c r="D742" s="81"/>
      <c r="E742" s="85"/>
      <c r="F742" s="85"/>
      <c r="G742" s="53"/>
    </row>
    <row r="743" spans="2:7" s="23" customFormat="1" x14ac:dyDescent="0.2">
      <c r="B743" s="1"/>
      <c r="C743" s="1"/>
      <c r="D743" s="81"/>
      <c r="E743" s="85"/>
      <c r="F743" s="85"/>
      <c r="G743" s="53"/>
    </row>
    <row r="744" spans="2:7" s="23" customFormat="1" x14ac:dyDescent="0.2">
      <c r="B744" s="1"/>
      <c r="C744" s="1"/>
      <c r="D744" s="81"/>
      <c r="E744" s="85"/>
      <c r="F744" s="85"/>
      <c r="G744" s="53"/>
    </row>
    <row r="745" spans="2:7" s="23" customFormat="1" x14ac:dyDescent="0.2">
      <c r="B745" s="1"/>
      <c r="C745" s="1"/>
      <c r="D745" s="81"/>
      <c r="E745" s="85"/>
      <c r="F745" s="85"/>
      <c r="G745" s="53"/>
    </row>
    <row r="746" spans="2:7" s="23" customFormat="1" x14ac:dyDescent="0.2">
      <c r="B746" s="1"/>
      <c r="C746" s="1"/>
      <c r="D746" s="81"/>
      <c r="E746" s="85"/>
      <c r="F746" s="85"/>
      <c r="G746" s="53"/>
    </row>
    <row r="747" spans="2:7" s="23" customFormat="1" x14ac:dyDescent="0.2">
      <c r="B747" s="1"/>
      <c r="C747" s="1"/>
      <c r="D747" s="81"/>
      <c r="E747" s="85"/>
      <c r="F747" s="85"/>
      <c r="G747" s="53"/>
    </row>
    <row r="748" spans="2:7" s="23" customFormat="1" x14ac:dyDescent="0.2">
      <c r="B748" s="1"/>
      <c r="C748" s="1"/>
      <c r="D748" s="81"/>
      <c r="E748" s="85"/>
      <c r="F748" s="85"/>
      <c r="G748" s="53"/>
    </row>
    <row r="749" spans="2:7" s="23" customFormat="1" x14ac:dyDescent="0.2">
      <c r="B749" s="1"/>
      <c r="C749" s="1"/>
      <c r="D749" s="81"/>
      <c r="E749" s="85"/>
      <c r="F749" s="85"/>
      <c r="G749" s="53"/>
    </row>
    <row r="750" spans="2:7" s="23" customFormat="1" x14ac:dyDescent="0.2">
      <c r="B750" s="1"/>
      <c r="C750" s="1"/>
      <c r="D750" s="81"/>
      <c r="E750" s="85"/>
      <c r="F750" s="85"/>
      <c r="G750" s="53"/>
    </row>
    <row r="751" spans="2:7" s="23" customFormat="1" x14ac:dyDescent="0.2">
      <c r="B751" s="1"/>
      <c r="C751" s="1"/>
      <c r="D751" s="81"/>
      <c r="E751" s="85"/>
      <c r="F751" s="85"/>
      <c r="G751" s="53"/>
    </row>
    <row r="752" spans="2:7" s="23" customFormat="1" x14ac:dyDescent="0.2">
      <c r="B752" s="1"/>
      <c r="C752" s="1"/>
      <c r="D752" s="81"/>
      <c r="E752" s="85"/>
      <c r="F752" s="85"/>
      <c r="G752" s="53"/>
    </row>
    <row r="753" spans="2:7" s="23" customFormat="1" x14ac:dyDescent="0.2">
      <c r="B753" s="1"/>
      <c r="C753" s="1"/>
      <c r="D753" s="81"/>
      <c r="E753" s="85"/>
      <c r="F753" s="85"/>
      <c r="G753" s="53"/>
    </row>
    <row r="754" spans="2:7" s="23" customFormat="1" x14ac:dyDescent="0.2">
      <c r="B754" s="1"/>
      <c r="C754" s="1"/>
      <c r="D754" s="81"/>
      <c r="E754" s="85"/>
      <c r="F754" s="85"/>
      <c r="G754" s="53"/>
    </row>
    <row r="755" spans="2:7" s="23" customFormat="1" x14ac:dyDescent="0.2">
      <c r="B755" s="1"/>
      <c r="C755" s="1"/>
      <c r="D755" s="81"/>
      <c r="E755" s="85"/>
      <c r="F755" s="85"/>
      <c r="G755" s="53"/>
    </row>
    <row r="756" spans="2:7" s="23" customFormat="1" x14ac:dyDescent="0.2">
      <c r="B756" s="1"/>
      <c r="C756" s="1"/>
      <c r="D756" s="81"/>
      <c r="E756" s="85"/>
      <c r="F756" s="85"/>
      <c r="G756" s="53"/>
    </row>
    <row r="757" spans="2:7" s="23" customFormat="1" x14ac:dyDescent="0.2">
      <c r="B757" s="1"/>
      <c r="C757" s="1"/>
      <c r="D757" s="81"/>
      <c r="E757" s="85"/>
      <c r="F757" s="85"/>
      <c r="G757" s="53"/>
    </row>
    <row r="758" spans="2:7" s="23" customFormat="1" x14ac:dyDescent="0.2">
      <c r="B758" s="1"/>
      <c r="C758" s="1"/>
      <c r="D758" s="81"/>
      <c r="E758" s="85"/>
      <c r="F758" s="85"/>
      <c r="G758" s="53"/>
    </row>
    <row r="759" spans="2:7" s="23" customFormat="1" x14ac:dyDescent="0.2">
      <c r="B759" s="1"/>
      <c r="C759" s="1"/>
      <c r="D759" s="81"/>
      <c r="E759" s="85"/>
      <c r="F759" s="85"/>
      <c r="G759" s="53"/>
    </row>
    <row r="760" spans="2:7" s="23" customFormat="1" x14ac:dyDescent="0.2">
      <c r="B760" s="1"/>
      <c r="C760" s="1"/>
      <c r="D760" s="81"/>
      <c r="E760" s="85"/>
      <c r="F760" s="85"/>
      <c r="G760" s="53"/>
    </row>
    <row r="761" spans="2:7" s="23" customFormat="1" x14ac:dyDescent="0.2">
      <c r="B761" s="1"/>
      <c r="C761" s="1"/>
      <c r="D761" s="81"/>
      <c r="E761" s="85"/>
      <c r="F761" s="85"/>
      <c r="G761" s="53"/>
    </row>
    <row r="762" spans="2:7" s="23" customFormat="1" x14ac:dyDescent="0.2">
      <c r="B762" s="1"/>
      <c r="C762" s="1"/>
      <c r="D762" s="81"/>
      <c r="E762" s="85"/>
      <c r="F762" s="85"/>
      <c r="G762" s="53"/>
    </row>
    <row r="763" spans="2:7" s="23" customFormat="1" x14ac:dyDescent="0.2">
      <c r="B763" s="1"/>
      <c r="C763" s="1"/>
      <c r="D763" s="81"/>
      <c r="E763" s="85"/>
      <c r="F763" s="85"/>
      <c r="G763" s="53"/>
    </row>
    <row r="764" spans="2:7" s="23" customFormat="1" x14ac:dyDescent="0.2">
      <c r="B764" s="1"/>
      <c r="C764" s="1"/>
      <c r="D764" s="81"/>
      <c r="E764" s="85"/>
      <c r="F764" s="85"/>
      <c r="G764" s="53"/>
    </row>
    <row r="765" spans="2:7" s="23" customFormat="1" x14ac:dyDescent="0.2">
      <c r="B765" s="1"/>
      <c r="C765" s="1"/>
      <c r="D765" s="81"/>
      <c r="E765" s="85"/>
      <c r="F765" s="85"/>
      <c r="G765" s="53"/>
    </row>
    <row r="766" spans="2:7" s="23" customFormat="1" x14ac:dyDescent="0.2">
      <c r="B766" s="1"/>
      <c r="C766" s="1"/>
      <c r="D766" s="81"/>
      <c r="E766" s="85"/>
      <c r="F766" s="85"/>
      <c r="G766" s="53"/>
    </row>
    <row r="767" spans="2:7" s="23" customFormat="1" x14ac:dyDescent="0.2">
      <c r="B767" s="1"/>
      <c r="C767" s="1"/>
      <c r="D767" s="81"/>
      <c r="E767" s="85"/>
      <c r="F767" s="85"/>
      <c r="G767" s="53"/>
    </row>
    <row r="768" spans="2:7" s="23" customFormat="1" x14ac:dyDescent="0.2">
      <c r="B768" s="1"/>
      <c r="C768" s="1"/>
      <c r="D768" s="81"/>
      <c r="E768" s="85"/>
      <c r="F768" s="85"/>
      <c r="G768" s="53"/>
    </row>
    <row r="769" spans="2:7" s="23" customFormat="1" x14ac:dyDescent="0.2">
      <c r="B769" s="1"/>
      <c r="C769" s="1"/>
      <c r="D769" s="81"/>
      <c r="E769" s="85"/>
      <c r="F769" s="85"/>
      <c r="G769" s="53"/>
    </row>
    <row r="770" spans="2:7" s="23" customFormat="1" x14ac:dyDescent="0.2">
      <c r="B770" s="1"/>
      <c r="C770" s="1"/>
      <c r="D770" s="81"/>
      <c r="E770" s="85"/>
      <c r="F770" s="85"/>
      <c r="G770" s="53"/>
    </row>
    <row r="771" spans="2:7" s="23" customFormat="1" x14ac:dyDescent="0.2">
      <c r="B771" s="1"/>
      <c r="C771" s="1"/>
      <c r="D771" s="81"/>
      <c r="E771" s="85"/>
      <c r="F771" s="85"/>
      <c r="G771" s="53"/>
    </row>
    <row r="772" spans="2:7" s="23" customFormat="1" x14ac:dyDescent="0.2">
      <c r="B772" s="1"/>
      <c r="C772" s="1"/>
      <c r="D772" s="81"/>
      <c r="E772" s="85"/>
      <c r="F772" s="85"/>
      <c r="G772" s="53"/>
    </row>
    <row r="773" spans="2:7" s="23" customFormat="1" x14ac:dyDescent="0.2">
      <c r="B773" s="1"/>
      <c r="C773" s="1"/>
      <c r="D773" s="81"/>
      <c r="E773" s="85"/>
      <c r="F773" s="85"/>
      <c r="G773" s="53"/>
    </row>
    <row r="774" spans="2:7" s="23" customFormat="1" x14ac:dyDescent="0.2">
      <c r="B774" s="1"/>
      <c r="C774" s="1"/>
      <c r="D774" s="81"/>
      <c r="E774" s="85"/>
      <c r="F774" s="85"/>
      <c r="G774" s="53"/>
    </row>
    <row r="775" spans="2:7" s="23" customFormat="1" x14ac:dyDescent="0.2">
      <c r="B775" s="1"/>
      <c r="C775" s="1"/>
      <c r="D775" s="81"/>
      <c r="E775" s="85"/>
      <c r="F775" s="85"/>
      <c r="G775" s="53"/>
    </row>
    <row r="776" spans="2:7" s="23" customFormat="1" x14ac:dyDescent="0.2">
      <c r="B776" s="1"/>
      <c r="C776" s="1"/>
      <c r="D776" s="81"/>
      <c r="E776" s="85"/>
      <c r="F776" s="85"/>
      <c r="G776" s="53"/>
    </row>
    <row r="777" spans="2:7" s="23" customFormat="1" x14ac:dyDescent="0.2">
      <c r="B777" s="1"/>
      <c r="C777" s="1"/>
      <c r="D777" s="81"/>
      <c r="E777" s="85"/>
      <c r="F777" s="85"/>
      <c r="G777" s="53"/>
    </row>
    <row r="778" spans="2:7" s="23" customFormat="1" x14ac:dyDescent="0.2">
      <c r="B778" s="1"/>
      <c r="C778" s="1"/>
      <c r="D778" s="81"/>
      <c r="E778" s="85"/>
      <c r="F778" s="85"/>
      <c r="G778" s="53"/>
    </row>
    <row r="779" spans="2:7" s="23" customFormat="1" x14ac:dyDescent="0.2">
      <c r="B779" s="1"/>
      <c r="C779" s="1"/>
      <c r="D779" s="81"/>
      <c r="E779" s="85"/>
      <c r="F779" s="85"/>
      <c r="G779" s="53"/>
    </row>
    <row r="780" spans="2:7" s="23" customFormat="1" x14ac:dyDescent="0.2">
      <c r="B780" s="1"/>
      <c r="C780" s="1"/>
      <c r="D780" s="81"/>
      <c r="E780" s="85"/>
      <c r="F780" s="85"/>
      <c r="G780" s="53"/>
    </row>
    <row r="781" spans="2:7" s="23" customFormat="1" x14ac:dyDescent="0.2">
      <c r="B781" s="1"/>
      <c r="C781" s="1"/>
      <c r="D781" s="81"/>
      <c r="E781" s="85"/>
      <c r="F781" s="85"/>
      <c r="G781" s="53"/>
    </row>
    <row r="782" spans="2:7" s="23" customFormat="1" x14ac:dyDescent="0.2">
      <c r="B782" s="1"/>
      <c r="C782" s="1"/>
      <c r="D782" s="81"/>
      <c r="E782" s="85"/>
      <c r="F782" s="85"/>
      <c r="G782" s="53"/>
    </row>
    <row r="783" spans="2:7" s="23" customFormat="1" x14ac:dyDescent="0.2">
      <c r="B783" s="1"/>
      <c r="C783" s="1"/>
      <c r="D783" s="81"/>
      <c r="E783" s="85"/>
      <c r="F783" s="85"/>
      <c r="G783" s="53"/>
    </row>
    <row r="784" spans="2:7" s="23" customFormat="1" x14ac:dyDescent="0.2">
      <c r="B784" s="1"/>
      <c r="C784" s="1"/>
      <c r="D784" s="81"/>
      <c r="E784" s="85"/>
      <c r="F784" s="85"/>
      <c r="G784" s="53"/>
    </row>
    <row r="785" spans="2:7" s="23" customFormat="1" x14ac:dyDescent="0.2">
      <c r="B785" s="1"/>
      <c r="C785" s="1"/>
      <c r="D785" s="81"/>
      <c r="E785" s="85"/>
      <c r="F785" s="85"/>
      <c r="G785" s="53"/>
    </row>
    <row r="786" spans="2:7" s="23" customFormat="1" x14ac:dyDescent="0.2">
      <c r="B786" s="1"/>
      <c r="C786" s="1"/>
      <c r="D786" s="81"/>
      <c r="E786" s="85"/>
      <c r="F786" s="85"/>
      <c r="G786" s="53"/>
    </row>
    <row r="787" spans="2:7" s="23" customFormat="1" x14ac:dyDescent="0.2">
      <c r="B787" s="1"/>
      <c r="C787" s="1"/>
      <c r="D787" s="81"/>
      <c r="E787" s="85"/>
      <c r="F787" s="85"/>
      <c r="G787" s="53"/>
    </row>
    <row r="788" spans="2:7" s="23" customFormat="1" x14ac:dyDescent="0.2">
      <c r="B788" s="1"/>
      <c r="C788" s="1"/>
      <c r="D788" s="81"/>
      <c r="E788" s="85"/>
      <c r="F788" s="85"/>
      <c r="G788" s="53"/>
    </row>
    <row r="789" spans="2:7" s="23" customFormat="1" x14ac:dyDescent="0.2">
      <c r="B789" s="1"/>
      <c r="C789" s="1"/>
      <c r="D789" s="81"/>
      <c r="E789" s="85"/>
      <c r="F789" s="85"/>
      <c r="G789" s="53"/>
    </row>
    <row r="790" spans="2:7" s="23" customFormat="1" x14ac:dyDescent="0.2">
      <c r="B790" s="1"/>
      <c r="C790" s="1"/>
      <c r="D790" s="81"/>
      <c r="E790" s="85"/>
      <c r="F790" s="85"/>
      <c r="G790" s="53"/>
    </row>
    <row r="791" spans="2:7" s="23" customFormat="1" x14ac:dyDescent="0.2">
      <c r="B791" s="1"/>
      <c r="C791" s="1"/>
      <c r="D791" s="81"/>
      <c r="E791" s="85"/>
      <c r="F791" s="85"/>
      <c r="G791" s="53"/>
    </row>
    <row r="792" spans="2:7" s="23" customFormat="1" x14ac:dyDescent="0.2">
      <c r="B792" s="1"/>
      <c r="C792" s="1"/>
      <c r="D792" s="81"/>
      <c r="E792" s="85"/>
      <c r="F792" s="85"/>
      <c r="G792" s="53"/>
    </row>
    <row r="793" spans="2:7" s="23" customFormat="1" x14ac:dyDescent="0.2">
      <c r="B793" s="1"/>
      <c r="C793" s="1"/>
      <c r="D793" s="81"/>
      <c r="E793" s="85"/>
      <c r="F793" s="85"/>
      <c r="G793" s="53"/>
    </row>
    <row r="794" spans="2:7" s="23" customFormat="1" x14ac:dyDescent="0.2">
      <c r="B794" s="1"/>
      <c r="C794" s="1"/>
      <c r="D794" s="81"/>
      <c r="E794" s="85"/>
      <c r="F794" s="85"/>
      <c r="G794" s="53"/>
    </row>
    <row r="795" spans="2:7" s="23" customFormat="1" x14ac:dyDescent="0.2">
      <c r="B795" s="1"/>
      <c r="C795" s="1"/>
      <c r="D795" s="81"/>
      <c r="E795" s="85"/>
      <c r="F795" s="85"/>
      <c r="G795" s="53"/>
    </row>
    <row r="796" spans="2:7" s="23" customFormat="1" x14ac:dyDescent="0.2">
      <c r="B796" s="1"/>
      <c r="C796" s="1"/>
      <c r="D796" s="81"/>
      <c r="E796" s="85"/>
      <c r="F796" s="85"/>
      <c r="G796" s="53"/>
    </row>
    <row r="797" spans="2:7" s="23" customFormat="1" x14ac:dyDescent="0.2">
      <c r="B797" s="1"/>
      <c r="C797" s="1"/>
      <c r="D797" s="81"/>
      <c r="E797" s="85"/>
      <c r="F797" s="85"/>
      <c r="G797" s="53"/>
    </row>
    <row r="798" spans="2:7" s="23" customFormat="1" x14ac:dyDescent="0.2">
      <c r="B798" s="1"/>
      <c r="C798" s="1"/>
      <c r="D798" s="81"/>
      <c r="E798" s="85"/>
      <c r="F798" s="85"/>
      <c r="G798" s="53"/>
    </row>
    <row r="799" spans="2:7" s="23" customFormat="1" x14ac:dyDescent="0.2">
      <c r="B799" s="1"/>
      <c r="C799" s="1"/>
      <c r="D799" s="81"/>
      <c r="E799" s="85"/>
      <c r="F799" s="85"/>
      <c r="G799" s="53"/>
    </row>
    <row r="800" spans="2:7" s="23" customFormat="1" x14ac:dyDescent="0.2">
      <c r="B800" s="1"/>
      <c r="C800" s="1"/>
      <c r="D800" s="81"/>
      <c r="E800" s="85"/>
      <c r="F800" s="85"/>
      <c r="G800" s="53"/>
    </row>
    <row r="801" spans="2:7" s="23" customFormat="1" x14ac:dyDescent="0.2">
      <c r="B801" s="1"/>
      <c r="C801" s="1"/>
      <c r="D801" s="81"/>
      <c r="E801" s="85"/>
      <c r="F801" s="85"/>
      <c r="G801" s="53"/>
    </row>
    <row r="802" spans="2:7" s="23" customFormat="1" x14ac:dyDescent="0.2">
      <c r="B802" s="1"/>
      <c r="C802" s="1"/>
      <c r="D802" s="81"/>
      <c r="E802" s="85"/>
      <c r="F802" s="85"/>
      <c r="G802" s="53"/>
    </row>
    <row r="803" spans="2:7" s="23" customFormat="1" x14ac:dyDescent="0.2">
      <c r="B803" s="1"/>
      <c r="C803" s="1"/>
      <c r="D803" s="81"/>
      <c r="E803" s="85"/>
      <c r="F803" s="85"/>
      <c r="G803" s="53"/>
    </row>
    <row r="804" spans="2:7" s="23" customFormat="1" x14ac:dyDescent="0.2">
      <c r="B804" s="1"/>
      <c r="C804" s="1"/>
      <c r="D804" s="81"/>
      <c r="E804" s="85"/>
      <c r="F804" s="85"/>
      <c r="G804" s="53"/>
    </row>
    <row r="805" spans="2:7" s="23" customFormat="1" x14ac:dyDescent="0.2">
      <c r="B805" s="1"/>
      <c r="C805" s="1"/>
      <c r="D805" s="81"/>
      <c r="E805" s="85"/>
      <c r="F805" s="85"/>
      <c r="G805" s="53"/>
    </row>
    <row r="806" spans="2:7" s="23" customFormat="1" x14ac:dyDescent="0.2">
      <c r="B806" s="1"/>
      <c r="C806" s="1"/>
      <c r="D806" s="81"/>
      <c r="E806" s="85"/>
      <c r="F806" s="85"/>
      <c r="G806" s="53"/>
    </row>
    <row r="807" spans="2:7" s="23" customFormat="1" x14ac:dyDescent="0.2">
      <c r="B807" s="1"/>
      <c r="C807" s="1"/>
      <c r="D807" s="81"/>
      <c r="E807" s="85"/>
      <c r="F807" s="85"/>
      <c r="G807" s="53"/>
    </row>
    <row r="808" spans="2:7" s="23" customFormat="1" x14ac:dyDescent="0.2">
      <c r="B808" s="1"/>
      <c r="C808" s="1"/>
      <c r="D808" s="81"/>
      <c r="E808" s="85"/>
      <c r="F808" s="85"/>
      <c r="G808" s="53"/>
    </row>
    <row r="809" spans="2:7" s="23" customFormat="1" x14ac:dyDescent="0.2">
      <c r="B809" s="1"/>
      <c r="C809" s="1"/>
      <c r="D809" s="81"/>
      <c r="E809" s="85"/>
      <c r="F809" s="85"/>
      <c r="G809" s="53"/>
    </row>
    <row r="810" spans="2:7" s="23" customFormat="1" x14ac:dyDescent="0.2">
      <c r="B810" s="1"/>
      <c r="C810" s="1"/>
      <c r="D810" s="81"/>
      <c r="E810" s="85"/>
      <c r="F810" s="85"/>
      <c r="G810" s="53"/>
    </row>
    <row r="811" spans="2:7" s="23" customFormat="1" x14ac:dyDescent="0.2">
      <c r="B811" s="1"/>
      <c r="C811" s="1"/>
      <c r="D811" s="81"/>
      <c r="E811" s="85"/>
      <c r="F811" s="85"/>
      <c r="G811" s="53"/>
    </row>
    <row r="812" spans="2:7" s="23" customFormat="1" x14ac:dyDescent="0.2">
      <c r="B812" s="1"/>
      <c r="C812" s="1"/>
      <c r="D812" s="81"/>
      <c r="E812" s="85"/>
      <c r="F812" s="85"/>
      <c r="G812" s="53"/>
    </row>
    <row r="813" spans="2:7" s="23" customFormat="1" x14ac:dyDescent="0.2">
      <c r="B813" s="1"/>
      <c r="C813" s="1"/>
      <c r="D813" s="81"/>
      <c r="E813" s="85"/>
      <c r="F813" s="85"/>
      <c r="G813" s="53"/>
    </row>
    <row r="814" spans="2:7" s="23" customFormat="1" x14ac:dyDescent="0.2">
      <c r="B814" s="1"/>
      <c r="C814" s="1"/>
      <c r="D814" s="81"/>
      <c r="E814" s="85"/>
      <c r="F814" s="85"/>
      <c r="G814" s="53"/>
    </row>
    <row r="815" spans="2:7" s="23" customFormat="1" x14ac:dyDescent="0.2">
      <c r="B815" s="1"/>
      <c r="C815" s="1"/>
      <c r="D815" s="81"/>
      <c r="E815" s="85"/>
      <c r="F815" s="85"/>
      <c r="G815" s="53"/>
    </row>
    <row r="816" spans="2:7" s="23" customFormat="1" x14ac:dyDescent="0.2">
      <c r="B816" s="1"/>
      <c r="C816" s="1"/>
      <c r="D816" s="81"/>
      <c r="E816" s="85"/>
      <c r="F816" s="85"/>
      <c r="G816" s="53"/>
    </row>
    <row r="817" spans="2:7" s="23" customFormat="1" x14ac:dyDescent="0.2">
      <c r="B817" s="1"/>
      <c r="C817" s="1"/>
      <c r="D817" s="81"/>
      <c r="E817" s="85"/>
      <c r="F817" s="85"/>
      <c r="G817" s="53"/>
    </row>
    <row r="818" spans="2:7" s="23" customFormat="1" x14ac:dyDescent="0.2">
      <c r="B818" s="1"/>
      <c r="C818" s="1"/>
      <c r="D818" s="81"/>
      <c r="E818" s="85"/>
      <c r="F818" s="85"/>
      <c r="G818" s="53"/>
    </row>
    <row r="819" spans="2:7" s="23" customFormat="1" x14ac:dyDescent="0.2">
      <c r="B819" s="1"/>
      <c r="C819" s="1"/>
      <c r="D819" s="81"/>
      <c r="E819" s="85"/>
      <c r="F819" s="85"/>
      <c r="G819" s="53"/>
    </row>
    <row r="820" spans="2:7" s="23" customFormat="1" x14ac:dyDescent="0.2">
      <c r="B820" s="1"/>
      <c r="C820" s="1"/>
      <c r="D820" s="81"/>
      <c r="E820" s="85"/>
      <c r="F820" s="85"/>
      <c r="G820" s="53"/>
    </row>
    <row r="821" spans="2:7" s="23" customFormat="1" x14ac:dyDescent="0.2">
      <c r="B821" s="1"/>
      <c r="C821" s="1"/>
      <c r="D821" s="81"/>
      <c r="E821" s="85"/>
      <c r="F821" s="85"/>
      <c r="G821" s="53"/>
    </row>
    <row r="822" spans="2:7" s="23" customFormat="1" x14ac:dyDescent="0.2">
      <c r="B822" s="1"/>
      <c r="C822" s="1"/>
      <c r="D822" s="81"/>
      <c r="E822" s="85"/>
      <c r="F822" s="85"/>
      <c r="G822" s="53"/>
    </row>
    <row r="823" spans="2:7" s="23" customFormat="1" x14ac:dyDescent="0.2">
      <c r="B823" s="1"/>
      <c r="C823" s="1"/>
      <c r="D823" s="81"/>
      <c r="E823" s="85"/>
      <c r="F823" s="85"/>
      <c r="G823" s="53"/>
    </row>
    <row r="824" spans="2:7" s="23" customFormat="1" x14ac:dyDescent="0.2">
      <c r="B824" s="1"/>
      <c r="C824" s="1"/>
      <c r="D824" s="81"/>
      <c r="E824" s="85"/>
      <c r="F824" s="85"/>
      <c r="G824" s="53"/>
    </row>
    <row r="825" spans="2:7" s="23" customFormat="1" x14ac:dyDescent="0.2">
      <c r="B825" s="1"/>
      <c r="C825" s="1"/>
      <c r="D825" s="81"/>
      <c r="E825" s="85"/>
      <c r="F825" s="85"/>
      <c r="G825" s="53"/>
    </row>
    <row r="826" spans="2:7" s="23" customFormat="1" x14ac:dyDescent="0.2">
      <c r="B826" s="1"/>
      <c r="C826" s="1"/>
      <c r="D826" s="81"/>
      <c r="E826" s="85"/>
      <c r="F826" s="85"/>
      <c r="G826" s="53"/>
    </row>
    <row r="827" spans="2:7" s="23" customFormat="1" x14ac:dyDescent="0.2">
      <c r="B827" s="1"/>
      <c r="C827" s="1"/>
      <c r="D827" s="81"/>
      <c r="E827" s="85"/>
      <c r="F827" s="85"/>
      <c r="G827" s="53"/>
    </row>
    <row r="828" spans="2:7" s="23" customFormat="1" x14ac:dyDescent="0.2">
      <c r="B828" s="1"/>
      <c r="C828" s="1"/>
      <c r="D828" s="81"/>
      <c r="E828" s="85"/>
      <c r="F828" s="85"/>
      <c r="G828" s="53"/>
    </row>
    <row r="829" spans="2:7" s="23" customFormat="1" x14ac:dyDescent="0.2">
      <c r="B829" s="1"/>
      <c r="C829" s="1"/>
      <c r="D829" s="81"/>
      <c r="E829" s="85"/>
      <c r="F829" s="85"/>
      <c r="G829" s="53"/>
    </row>
    <row r="830" spans="2:7" s="23" customFormat="1" x14ac:dyDescent="0.2">
      <c r="B830" s="1"/>
      <c r="C830" s="1"/>
      <c r="D830" s="81"/>
      <c r="E830" s="85"/>
      <c r="F830" s="85"/>
      <c r="G830" s="53"/>
    </row>
    <row r="831" spans="2:7" s="23" customFormat="1" x14ac:dyDescent="0.2">
      <c r="B831" s="1"/>
      <c r="C831" s="1"/>
      <c r="D831" s="81"/>
      <c r="E831" s="85"/>
      <c r="F831" s="85"/>
      <c r="G831" s="53"/>
    </row>
    <row r="832" spans="2:7" s="23" customFormat="1" x14ac:dyDescent="0.2">
      <c r="B832" s="1"/>
      <c r="C832" s="1"/>
      <c r="D832" s="81"/>
      <c r="E832" s="85"/>
      <c r="F832" s="85"/>
      <c r="G832" s="53"/>
    </row>
    <row r="833" spans="2:7" s="23" customFormat="1" x14ac:dyDescent="0.2">
      <c r="B833" s="1"/>
      <c r="C833" s="1"/>
      <c r="D833" s="81"/>
      <c r="E833" s="85"/>
      <c r="F833" s="85"/>
      <c r="G833" s="53"/>
    </row>
    <row r="834" spans="2:7" s="23" customFormat="1" x14ac:dyDescent="0.2">
      <c r="B834" s="1"/>
      <c r="C834" s="1"/>
      <c r="D834" s="81"/>
      <c r="E834" s="85"/>
      <c r="F834" s="85"/>
      <c r="G834" s="53"/>
    </row>
    <row r="835" spans="2:7" s="23" customFormat="1" x14ac:dyDescent="0.2">
      <c r="B835" s="1"/>
      <c r="C835" s="1"/>
      <c r="D835" s="81"/>
      <c r="E835" s="85"/>
      <c r="F835" s="85"/>
      <c r="G835" s="53"/>
    </row>
    <row r="836" spans="2:7" s="23" customFormat="1" x14ac:dyDescent="0.2">
      <c r="B836" s="1"/>
      <c r="C836" s="1"/>
      <c r="D836" s="81"/>
      <c r="E836" s="85"/>
      <c r="F836" s="85"/>
      <c r="G836" s="53"/>
    </row>
    <row r="837" spans="2:7" s="23" customFormat="1" x14ac:dyDescent="0.2">
      <c r="B837" s="1"/>
      <c r="C837" s="1"/>
      <c r="D837" s="81"/>
      <c r="E837" s="85"/>
      <c r="F837" s="85"/>
      <c r="G837" s="53"/>
    </row>
    <row r="838" spans="2:7" s="23" customFormat="1" x14ac:dyDescent="0.2">
      <c r="B838" s="1"/>
      <c r="C838" s="1"/>
      <c r="D838" s="81"/>
      <c r="E838" s="85"/>
      <c r="F838" s="85"/>
      <c r="G838" s="53"/>
    </row>
    <row r="839" spans="2:7" s="23" customFormat="1" x14ac:dyDescent="0.2">
      <c r="B839" s="1"/>
      <c r="C839" s="1"/>
      <c r="D839" s="81"/>
      <c r="E839" s="85"/>
      <c r="F839" s="85"/>
      <c r="G839" s="53"/>
    </row>
    <row r="840" spans="2:7" s="23" customFormat="1" x14ac:dyDescent="0.2">
      <c r="B840" s="1"/>
      <c r="C840" s="1"/>
      <c r="D840" s="81"/>
      <c r="E840" s="85"/>
      <c r="F840" s="85"/>
      <c r="G840" s="53"/>
    </row>
    <row r="841" spans="2:7" s="23" customFormat="1" x14ac:dyDescent="0.2">
      <c r="B841" s="1"/>
      <c r="C841" s="1"/>
      <c r="D841" s="81"/>
      <c r="E841" s="85"/>
      <c r="F841" s="85"/>
      <c r="G841" s="53"/>
    </row>
    <row r="842" spans="2:7" s="23" customFormat="1" x14ac:dyDescent="0.2">
      <c r="B842" s="1"/>
      <c r="C842" s="1"/>
      <c r="D842" s="81"/>
      <c r="E842" s="85"/>
      <c r="F842" s="85"/>
      <c r="G842" s="53"/>
    </row>
    <row r="843" spans="2:7" s="23" customFormat="1" x14ac:dyDescent="0.2">
      <c r="B843" s="1"/>
      <c r="C843" s="1"/>
      <c r="D843" s="81"/>
      <c r="E843" s="85"/>
      <c r="F843" s="85"/>
      <c r="G843" s="53"/>
    </row>
    <row r="844" spans="2:7" s="23" customFormat="1" x14ac:dyDescent="0.2">
      <c r="B844" s="1"/>
      <c r="C844" s="1"/>
      <c r="D844" s="81"/>
      <c r="E844" s="85"/>
      <c r="F844" s="85"/>
      <c r="G844" s="53"/>
    </row>
    <row r="845" spans="2:7" s="23" customFormat="1" x14ac:dyDescent="0.2">
      <c r="B845" s="1"/>
      <c r="C845" s="1"/>
      <c r="D845" s="81"/>
      <c r="E845" s="85"/>
      <c r="F845" s="85"/>
      <c r="G845" s="53"/>
    </row>
    <row r="846" spans="2:7" s="23" customFormat="1" x14ac:dyDescent="0.2">
      <c r="B846" s="1"/>
      <c r="C846" s="1"/>
      <c r="D846" s="81"/>
      <c r="E846" s="85"/>
      <c r="F846" s="85"/>
      <c r="G846" s="53"/>
    </row>
    <row r="847" spans="2:7" s="23" customFormat="1" x14ac:dyDescent="0.2">
      <c r="B847" s="1"/>
      <c r="C847" s="1"/>
      <c r="D847" s="81"/>
      <c r="E847" s="85"/>
      <c r="F847" s="85"/>
      <c r="G847" s="53"/>
    </row>
    <row r="848" spans="2:7" s="23" customFormat="1" x14ac:dyDescent="0.2">
      <c r="B848" s="1"/>
      <c r="C848" s="1"/>
      <c r="D848" s="81"/>
      <c r="E848" s="85"/>
      <c r="F848" s="85"/>
      <c r="G848" s="53"/>
    </row>
    <row r="849" spans="2:7" s="23" customFormat="1" x14ac:dyDescent="0.2">
      <c r="B849" s="1"/>
      <c r="C849" s="1"/>
      <c r="D849" s="81"/>
      <c r="E849" s="85"/>
      <c r="F849" s="85"/>
      <c r="G849" s="53"/>
    </row>
    <row r="850" spans="2:7" s="23" customFormat="1" x14ac:dyDescent="0.2">
      <c r="B850" s="1"/>
      <c r="C850" s="1"/>
      <c r="D850" s="81"/>
      <c r="E850" s="85"/>
      <c r="F850" s="85"/>
      <c r="G850" s="53"/>
    </row>
    <row r="851" spans="2:7" s="23" customFormat="1" x14ac:dyDescent="0.2">
      <c r="B851" s="1"/>
      <c r="C851" s="1"/>
      <c r="D851" s="81"/>
      <c r="E851" s="85"/>
      <c r="F851" s="85"/>
      <c r="G851" s="53"/>
    </row>
    <row r="852" spans="2:7" s="23" customFormat="1" x14ac:dyDescent="0.2">
      <c r="B852" s="1"/>
      <c r="C852" s="1"/>
      <c r="D852" s="81"/>
      <c r="E852" s="85"/>
      <c r="F852" s="85"/>
      <c r="G852" s="53"/>
    </row>
    <row r="853" spans="2:7" s="23" customFormat="1" x14ac:dyDescent="0.2">
      <c r="B853" s="1"/>
      <c r="C853" s="1"/>
      <c r="D853" s="81"/>
      <c r="E853" s="85"/>
      <c r="F853" s="85"/>
      <c r="G853" s="53"/>
    </row>
    <row r="854" spans="2:7" s="23" customFormat="1" x14ac:dyDescent="0.2">
      <c r="B854" s="1"/>
      <c r="C854" s="1"/>
      <c r="D854" s="81"/>
      <c r="E854" s="85"/>
      <c r="F854" s="85"/>
      <c r="G854" s="53"/>
    </row>
    <row r="855" spans="2:7" s="23" customFormat="1" x14ac:dyDescent="0.2">
      <c r="B855" s="1"/>
      <c r="C855" s="1"/>
      <c r="D855" s="81"/>
      <c r="E855" s="85"/>
      <c r="F855" s="85"/>
      <c r="G855" s="53"/>
    </row>
    <row r="856" spans="2:7" s="23" customFormat="1" x14ac:dyDescent="0.2">
      <c r="B856" s="1"/>
      <c r="C856" s="1"/>
      <c r="D856" s="81"/>
      <c r="E856" s="85"/>
      <c r="F856" s="85"/>
      <c r="G856" s="53"/>
    </row>
    <row r="857" spans="2:7" s="23" customFormat="1" x14ac:dyDescent="0.2">
      <c r="B857" s="1"/>
      <c r="C857" s="1"/>
      <c r="D857" s="81"/>
      <c r="E857" s="85"/>
      <c r="F857" s="85"/>
      <c r="G857" s="53"/>
    </row>
    <row r="858" spans="2:7" s="23" customFormat="1" x14ac:dyDescent="0.2">
      <c r="B858" s="1"/>
      <c r="C858" s="1"/>
      <c r="D858" s="81"/>
      <c r="E858" s="85"/>
      <c r="F858" s="85"/>
      <c r="G858" s="53"/>
    </row>
    <row r="859" spans="2:7" s="23" customFormat="1" x14ac:dyDescent="0.2">
      <c r="B859" s="1"/>
      <c r="C859" s="1"/>
      <c r="D859" s="81"/>
      <c r="E859" s="85"/>
      <c r="F859" s="85"/>
      <c r="G859" s="53"/>
    </row>
    <row r="860" spans="2:7" s="23" customFormat="1" x14ac:dyDescent="0.2">
      <c r="B860" s="1"/>
      <c r="C860" s="1"/>
      <c r="D860" s="81"/>
      <c r="E860" s="85"/>
      <c r="F860" s="85"/>
      <c r="G860" s="53"/>
    </row>
    <row r="861" spans="2:7" s="23" customFormat="1" x14ac:dyDescent="0.2">
      <c r="B861" s="1"/>
      <c r="C861" s="1"/>
      <c r="D861" s="81"/>
      <c r="E861" s="85"/>
      <c r="F861" s="85"/>
      <c r="G861" s="53"/>
    </row>
    <row r="862" spans="2:7" s="23" customFormat="1" x14ac:dyDescent="0.2">
      <c r="B862" s="1"/>
      <c r="C862" s="1"/>
      <c r="D862" s="81"/>
      <c r="E862" s="85"/>
      <c r="F862" s="85"/>
      <c r="G862" s="53"/>
    </row>
    <row r="863" spans="2:7" s="23" customFormat="1" x14ac:dyDescent="0.2">
      <c r="B863" s="1"/>
      <c r="C863" s="1"/>
      <c r="D863" s="81"/>
      <c r="E863" s="85"/>
      <c r="F863" s="85"/>
      <c r="G863" s="53"/>
    </row>
    <row r="864" spans="2:7" s="23" customFormat="1" x14ac:dyDescent="0.2">
      <c r="B864" s="1"/>
      <c r="C864" s="1"/>
      <c r="D864" s="81"/>
      <c r="E864" s="85"/>
      <c r="F864" s="85"/>
      <c r="G864" s="53"/>
    </row>
    <row r="865" spans="2:7" s="23" customFormat="1" x14ac:dyDescent="0.2">
      <c r="B865" s="1"/>
      <c r="C865" s="1"/>
      <c r="D865" s="81"/>
      <c r="E865" s="85"/>
      <c r="F865" s="85"/>
      <c r="G865" s="53"/>
    </row>
    <row r="866" spans="2:7" s="23" customFormat="1" x14ac:dyDescent="0.2">
      <c r="B866" s="1"/>
      <c r="C866" s="1"/>
      <c r="D866" s="81"/>
      <c r="E866" s="85"/>
      <c r="F866" s="85"/>
      <c r="G866" s="53"/>
    </row>
    <row r="867" spans="2:7" s="23" customFormat="1" x14ac:dyDescent="0.2">
      <c r="B867" s="1"/>
      <c r="C867" s="1"/>
      <c r="D867" s="81"/>
      <c r="E867" s="85"/>
      <c r="F867" s="85"/>
      <c r="G867" s="53"/>
    </row>
    <row r="868" spans="2:7" s="23" customFormat="1" x14ac:dyDescent="0.2">
      <c r="B868" s="1"/>
      <c r="C868" s="1"/>
      <c r="D868" s="81"/>
      <c r="E868" s="85"/>
      <c r="F868" s="85"/>
      <c r="G868" s="53"/>
    </row>
    <row r="869" spans="2:7" s="23" customFormat="1" x14ac:dyDescent="0.2">
      <c r="B869" s="1"/>
      <c r="C869" s="1"/>
      <c r="D869" s="81"/>
      <c r="E869" s="85"/>
      <c r="F869" s="85"/>
      <c r="G869" s="53"/>
    </row>
    <row r="870" spans="2:7" s="23" customFormat="1" x14ac:dyDescent="0.2">
      <c r="B870" s="1"/>
      <c r="C870" s="1"/>
      <c r="D870" s="81"/>
      <c r="E870" s="85"/>
      <c r="F870" s="85"/>
      <c r="G870" s="53"/>
    </row>
    <row r="871" spans="2:7" s="23" customFormat="1" x14ac:dyDescent="0.2">
      <c r="B871" s="1"/>
      <c r="C871" s="1"/>
      <c r="D871" s="81"/>
      <c r="E871" s="85"/>
      <c r="F871" s="85"/>
      <c r="G871" s="53"/>
    </row>
    <row r="872" spans="2:7" s="23" customFormat="1" x14ac:dyDescent="0.2">
      <c r="B872" s="1"/>
      <c r="C872" s="1"/>
      <c r="D872" s="81"/>
      <c r="E872" s="85"/>
      <c r="F872" s="85"/>
      <c r="G872" s="53"/>
    </row>
    <row r="873" spans="2:7" s="23" customFormat="1" x14ac:dyDescent="0.2">
      <c r="B873" s="1"/>
      <c r="C873" s="1"/>
      <c r="D873" s="81"/>
      <c r="E873" s="85"/>
      <c r="F873" s="85"/>
      <c r="G873" s="53"/>
    </row>
    <row r="874" spans="2:7" s="23" customFormat="1" x14ac:dyDescent="0.2">
      <c r="B874" s="1"/>
      <c r="C874" s="1"/>
      <c r="D874" s="81"/>
      <c r="E874" s="85"/>
      <c r="F874" s="85"/>
      <c r="G874" s="53"/>
    </row>
    <row r="875" spans="2:7" s="23" customFormat="1" x14ac:dyDescent="0.2">
      <c r="B875" s="1"/>
      <c r="C875" s="1"/>
      <c r="D875" s="81"/>
      <c r="E875" s="85"/>
      <c r="F875" s="85"/>
      <c r="G875" s="53"/>
    </row>
    <row r="876" spans="2:7" s="23" customFormat="1" x14ac:dyDescent="0.2">
      <c r="B876" s="1"/>
      <c r="C876" s="1"/>
      <c r="D876" s="81"/>
      <c r="E876" s="85"/>
      <c r="F876" s="85"/>
      <c r="G876" s="53"/>
    </row>
    <row r="877" spans="2:7" s="23" customFormat="1" x14ac:dyDescent="0.2">
      <c r="B877" s="1"/>
      <c r="C877" s="1"/>
      <c r="D877" s="81"/>
      <c r="E877" s="85"/>
      <c r="F877" s="85"/>
      <c r="G877" s="53"/>
    </row>
    <row r="878" spans="2:7" s="23" customFormat="1" x14ac:dyDescent="0.2">
      <c r="B878" s="1"/>
      <c r="C878" s="1"/>
      <c r="D878" s="81"/>
      <c r="E878" s="85"/>
      <c r="F878" s="85"/>
      <c r="G878" s="53"/>
    </row>
    <row r="879" spans="2:7" s="23" customFormat="1" x14ac:dyDescent="0.2">
      <c r="B879" s="1"/>
      <c r="C879" s="1"/>
      <c r="D879" s="81"/>
      <c r="E879" s="85"/>
      <c r="F879" s="85"/>
      <c r="G879" s="53"/>
    </row>
    <row r="880" spans="2:7" s="23" customFormat="1" x14ac:dyDescent="0.2">
      <c r="B880" s="1"/>
      <c r="C880" s="1"/>
      <c r="D880" s="81"/>
      <c r="E880" s="85"/>
      <c r="F880" s="85"/>
      <c r="G880" s="53"/>
    </row>
    <row r="881" spans="2:7" s="23" customFormat="1" x14ac:dyDescent="0.2">
      <c r="B881" s="1"/>
      <c r="C881" s="1"/>
      <c r="D881" s="81"/>
      <c r="E881" s="85"/>
      <c r="F881" s="85"/>
      <c r="G881" s="53"/>
    </row>
    <row r="882" spans="2:7" s="23" customFormat="1" x14ac:dyDescent="0.2">
      <c r="B882" s="1"/>
      <c r="C882" s="1"/>
      <c r="D882" s="81"/>
      <c r="E882" s="85"/>
      <c r="F882" s="85"/>
      <c r="G882" s="53"/>
    </row>
    <row r="883" spans="2:7" s="23" customFormat="1" x14ac:dyDescent="0.2">
      <c r="B883" s="1"/>
      <c r="C883" s="1"/>
      <c r="D883" s="81"/>
      <c r="E883" s="85"/>
      <c r="F883" s="85"/>
      <c r="G883" s="53"/>
    </row>
    <row r="884" spans="2:7" s="23" customFormat="1" x14ac:dyDescent="0.2">
      <c r="B884" s="1"/>
      <c r="C884" s="1"/>
      <c r="D884" s="81"/>
      <c r="E884" s="85"/>
      <c r="F884" s="85"/>
      <c r="G884" s="53"/>
    </row>
    <row r="885" spans="2:7" s="23" customFormat="1" x14ac:dyDescent="0.2">
      <c r="B885" s="1"/>
      <c r="C885" s="1"/>
      <c r="D885" s="81"/>
      <c r="E885" s="85"/>
      <c r="F885" s="85"/>
      <c r="G885" s="53"/>
    </row>
    <row r="886" spans="2:7" s="23" customFormat="1" x14ac:dyDescent="0.2">
      <c r="B886" s="1"/>
      <c r="C886" s="1"/>
      <c r="D886" s="81"/>
      <c r="E886" s="85"/>
      <c r="F886" s="85"/>
      <c r="G886" s="53"/>
    </row>
    <row r="887" spans="2:7" s="23" customFormat="1" x14ac:dyDescent="0.2">
      <c r="B887" s="1"/>
      <c r="C887" s="1"/>
      <c r="D887" s="81"/>
      <c r="E887" s="85"/>
      <c r="F887" s="85"/>
      <c r="G887" s="53"/>
    </row>
    <row r="888" spans="2:7" s="23" customFormat="1" x14ac:dyDescent="0.2">
      <c r="B888" s="1"/>
      <c r="C888" s="1"/>
      <c r="D888" s="81"/>
      <c r="E888" s="85"/>
      <c r="F888" s="85"/>
      <c r="G888" s="53"/>
    </row>
    <row r="889" spans="2:7" s="23" customFormat="1" x14ac:dyDescent="0.2">
      <c r="B889" s="1"/>
      <c r="C889" s="1"/>
      <c r="D889" s="81"/>
      <c r="E889" s="85"/>
      <c r="F889" s="85"/>
      <c r="G889" s="53"/>
    </row>
    <row r="890" spans="2:7" s="23" customFormat="1" x14ac:dyDescent="0.2">
      <c r="B890" s="1"/>
      <c r="C890" s="1"/>
      <c r="D890" s="81"/>
      <c r="E890" s="85"/>
      <c r="F890" s="85"/>
      <c r="G890" s="53"/>
    </row>
    <row r="891" spans="2:7" s="23" customFormat="1" x14ac:dyDescent="0.2">
      <c r="B891" s="1"/>
      <c r="C891" s="1"/>
      <c r="D891" s="81"/>
      <c r="E891" s="85"/>
      <c r="F891" s="85"/>
      <c r="G891" s="53"/>
    </row>
    <row r="892" spans="2:7" s="23" customFormat="1" x14ac:dyDescent="0.2">
      <c r="B892" s="1"/>
      <c r="C892" s="1"/>
      <c r="D892" s="81"/>
      <c r="E892" s="85"/>
      <c r="F892" s="85"/>
      <c r="G892" s="53"/>
    </row>
    <row r="893" spans="2:7" s="23" customFormat="1" x14ac:dyDescent="0.2">
      <c r="B893" s="1"/>
      <c r="C893" s="1"/>
      <c r="D893" s="81"/>
      <c r="E893" s="85"/>
      <c r="F893" s="85"/>
      <c r="G893" s="53"/>
    </row>
    <row r="894" spans="2:7" s="23" customFormat="1" x14ac:dyDescent="0.2">
      <c r="B894" s="1"/>
      <c r="C894" s="1"/>
      <c r="D894" s="81"/>
      <c r="E894" s="85"/>
      <c r="F894" s="85"/>
      <c r="G894" s="53"/>
    </row>
    <row r="895" spans="2:7" s="23" customFormat="1" x14ac:dyDescent="0.2">
      <c r="B895" s="1"/>
      <c r="C895" s="1"/>
      <c r="D895" s="81"/>
      <c r="E895" s="85"/>
      <c r="F895" s="85"/>
      <c r="G895" s="53"/>
    </row>
    <row r="896" spans="2:7" s="23" customFormat="1" x14ac:dyDescent="0.2">
      <c r="B896" s="1"/>
      <c r="C896" s="1"/>
      <c r="D896" s="81"/>
      <c r="E896" s="85"/>
      <c r="F896" s="85"/>
      <c r="G896" s="53"/>
    </row>
    <row r="897" spans="2:7" s="23" customFormat="1" x14ac:dyDescent="0.2">
      <c r="B897" s="1"/>
      <c r="C897" s="1"/>
      <c r="D897" s="81"/>
      <c r="E897" s="85"/>
      <c r="F897" s="85"/>
      <c r="G897" s="53"/>
    </row>
    <row r="898" spans="2:7" s="23" customFormat="1" x14ac:dyDescent="0.2">
      <c r="B898" s="1"/>
      <c r="C898" s="1"/>
      <c r="D898" s="81"/>
      <c r="E898" s="85"/>
      <c r="F898" s="85"/>
      <c r="G898" s="53"/>
    </row>
    <row r="899" spans="2:7" s="23" customFormat="1" x14ac:dyDescent="0.2">
      <c r="B899" s="1"/>
      <c r="C899" s="1"/>
      <c r="D899" s="81"/>
      <c r="E899" s="85"/>
      <c r="F899" s="85"/>
      <c r="G899" s="53"/>
    </row>
    <row r="900" spans="2:7" s="23" customFormat="1" x14ac:dyDescent="0.2">
      <c r="B900" s="1"/>
      <c r="C900" s="1"/>
      <c r="D900" s="81"/>
      <c r="E900" s="85"/>
      <c r="F900" s="85"/>
      <c r="G900" s="53"/>
    </row>
    <row r="901" spans="2:7" s="23" customFormat="1" x14ac:dyDescent="0.2">
      <c r="B901" s="1"/>
      <c r="C901" s="1"/>
      <c r="D901" s="81"/>
      <c r="E901" s="85"/>
      <c r="F901" s="85"/>
      <c r="G901" s="53"/>
    </row>
    <row r="902" spans="2:7" s="23" customFormat="1" x14ac:dyDescent="0.2">
      <c r="B902" s="1"/>
      <c r="C902" s="1"/>
      <c r="D902" s="81"/>
      <c r="E902" s="85"/>
      <c r="F902" s="85"/>
      <c r="G902" s="53"/>
    </row>
    <row r="903" spans="2:7" s="23" customFormat="1" x14ac:dyDescent="0.2">
      <c r="B903" s="1"/>
      <c r="C903" s="1"/>
      <c r="D903" s="81"/>
      <c r="E903" s="85"/>
      <c r="F903" s="85"/>
      <c r="G903" s="53"/>
    </row>
    <row r="904" spans="2:7" s="23" customFormat="1" x14ac:dyDescent="0.2">
      <c r="B904" s="1"/>
      <c r="C904" s="1"/>
      <c r="D904" s="81"/>
      <c r="E904" s="85"/>
      <c r="F904" s="85"/>
      <c r="G904" s="53"/>
    </row>
    <row r="905" spans="2:7" s="23" customFormat="1" x14ac:dyDescent="0.2">
      <c r="B905" s="1"/>
      <c r="C905" s="1"/>
      <c r="D905" s="81"/>
      <c r="E905" s="85"/>
      <c r="F905" s="85"/>
      <c r="G905" s="53"/>
    </row>
    <row r="906" spans="2:7" s="23" customFormat="1" x14ac:dyDescent="0.2">
      <c r="B906" s="1"/>
      <c r="C906" s="1"/>
      <c r="D906" s="81"/>
      <c r="E906" s="85"/>
      <c r="F906" s="85"/>
      <c r="G906" s="53"/>
    </row>
    <row r="907" spans="2:7" s="23" customFormat="1" x14ac:dyDescent="0.2">
      <c r="B907" s="1"/>
      <c r="C907" s="1"/>
      <c r="D907" s="81"/>
      <c r="E907" s="85"/>
      <c r="F907" s="85"/>
      <c r="G907" s="53"/>
    </row>
    <row r="908" spans="2:7" s="23" customFormat="1" x14ac:dyDescent="0.2">
      <c r="B908" s="1"/>
      <c r="C908" s="1"/>
      <c r="D908" s="81"/>
      <c r="E908" s="85"/>
      <c r="F908" s="85"/>
      <c r="G908" s="53"/>
    </row>
    <row r="909" spans="2:7" s="23" customFormat="1" x14ac:dyDescent="0.2">
      <c r="B909" s="1"/>
      <c r="C909" s="1"/>
      <c r="D909" s="81"/>
      <c r="E909" s="85"/>
      <c r="F909" s="85"/>
      <c r="G909" s="53"/>
    </row>
    <row r="910" spans="2:7" s="23" customFormat="1" x14ac:dyDescent="0.2">
      <c r="B910" s="1"/>
      <c r="C910" s="1"/>
      <c r="D910" s="81"/>
      <c r="E910" s="85"/>
      <c r="F910" s="85"/>
      <c r="G910" s="53"/>
    </row>
    <row r="911" spans="2:7" s="23" customFormat="1" x14ac:dyDescent="0.2">
      <c r="B911" s="1"/>
      <c r="C911" s="1"/>
      <c r="D911" s="81"/>
      <c r="E911" s="85"/>
      <c r="F911" s="85"/>
      <c r="G911" s="53"/>
    </row>
    <row r="912" spans="2:7" s="23" customFormat="1" x14ac:dyDescent="0.2">
      <c r="B912" s="1"/>
      <c r="C912" s="1"/>
      <c r="D912" s="81"/>
      <c r="E912" s="85"/>
      <c r="F912" s="85"/>
      <c r="G912" s="53"/>
    </row>
    <row r="913" spans="2:7" s="23" customFormat="1" x14ac:dyDescent="0.2">
      <c r="B913" s="1"/>
      <c r="C913" s="1"/>
      <c r="D913" s="81"/>
      <c r="E913" s="85"/>
      <c r="F913" s="85"/>
      <c r="G913" s="53"/>
    </row>
    <row r="914" spans="2:7" s="23" customFormat="1" x14ac:dyDescent="0.2">
      <c r="B914" s="1"/>
      <c r="C914" s="1"/>
      <c r="D914" s="81"/>
      <c r="E914" s="85"/>
      <c r="F914" s="85"/>
      <c r="G914" s="53"/>
    </row>
    <row r="915" spans="2:7" s="23" customFormat="1" x14ac:dyDescent="0.2">
      <c r="B915" s="1"/>
      <c r="C915" s="1"/>
      <c r="D915" s="81"/>
      <c r="E915" s="85"/>
      <c r="F915" s="85"/>
      <c r="G915" s="53"/>
    </row>
    <row r="916" spans="2:7" s="23" customFormat="1" x14ac:dyDescent="0.2">
      <c r="B916" s="1"/>
      <c r="C916" s="1"/>
      <c r="D916" s="81"/>
      <c r="E916" s="85"/>
      <c r="F916" s="85"/>
      <c r="G916" s="53"/>
    </row>
    <row r="917" spans="2:7" s="23" customFormat="1" x14ac:dyDescent="0.2">
      <c r="B917" s="1"/>
      <c r="C917" s="1"/>
      <c r="D917" s="81"/>
      <c r="E917" s="85"/>
      <c r="F917" s="85"/>
      <c r="G917" s="53"/>
    </row>
    <row r="918" spans="2:7" s="23" customFormat="1" x14ac:dyDescent="0.2">
      <c r="B918" s="1"/>
      <c r="C918" s="1"/>
      <c r="D918" s="81"/>
      <c r="E918" s="85"/>
      <c r="F918" s="85"/>
      <c r="G918" s="53"/>
    </row>
    <row r="919" spans="2:7" s="23" customFormat="1" x14ac:dyDescent="0.2">
      <c r="B919" s="1"/>
      <c r="C919" s="1"/>
      <c r="D919" s="81"/>
      <c r="E919" s="85"/>
      <c r="F919" s="85"/>
      <c r="G919" s="53"/>
    </row>
    <row r="920" spans="2:7" s="23" customFormat="1" x14ac:dyDescent="0.2">
      <c r="B920" s="1"/>
      <c r="C920" s="1"/>
      <c r="D920" s="81"/>
      <c r="E920" s="85"/>
      <c r="F920" s="85"/>
      <c r="G920" s="53"/>
    </row>
    <row r="921" spans="2:7" s="23" customFormat="1" x14ac:dyDescent="0.2">
      <c r="B921" s="1"/>
      <c r="C921" s="1"/>
      <c r="D921" s="81"/>
      <c r="E921" s="85"/>
      <c r="F921" s="85"/>
      <c r="G921" s="53"/>
    </row>
    <row r="922" spans="2:7" s="23" customFormat="1" x14ac:dyDescent="0.2">
      <c r="B922" s="1"/>
      <c r="C922" s="1"/>
      <c r="D922" s="81"/>
      <c r="E922" s="85"/>
      <c r="F922" s="85"/>
      <c r="G922" s="53"/>
    </row>
    <row r="923" spans="2:7" s="23" customFormat="1" x14ac:dyDescent="0.2">
      <c r="B923" s="1"/>
      <c r="C923" s="1"/>
      <c r="D923" s="81"/>
      <c r="E923" s="85"/>
      <c r="F923" s="85"/>
      <c r="G923" s="53"/>
    </row>
    <row r="924" spans="2:7" s="23" customFormat="1" x14ac:dyDescent="0.2">
      <c r="B924" s="1"/>
      <c r="C924" s="1"/>
      <c r="D924" s="81"/>
      <c r="E924" s="85"/>
      <c r="F924" s="85"/>
      <c r="G924" s="53"/>
    </row>
    <row r="925" spans="2:7" s="23" customFormat="1" x14ac:dyDescent="0.2">
      <c r="B925" s="1"/>
      <c r="C925" s="1"/>
      <c r="D925" s="81"/>
      <c r="E925" s="85"/>
      <c r="F925" s="85"/>
      <c r="G925" s="53"/>
    </row>
    <row r="926" spans="2:7" s="23" customFormat="1" x14ac:dyDescent="0.2">
      <c r="B926" s="1"/>
      <c r="C926" s="1"/>
      <c r="D926" s="81"/>
      <c r="E926" s="85"/>
      <c r="F926" s="85"/>
      <c r="G926" s="53"/>
    </row>
    <row r="927" spans="2:7" s="23" customFormat="1" x14ac:dyDescent="0.2">
      <c r="B927" s="1"/>
      <c r="C927" s="1"/>
      <c r="D927" s="81"/>
      <c r="E927" s="85"/>
      <c r="F927" s="85"/>
      <c r="G927" s="53"/>
    </row>
    <row r="928" spans="2:7" s="23" customFormat="1" x14ac:dyDescent="0.2">
      <c r="B928" s="1"/>
      <c r="C928" s="1"/>
      <c r="D928" s="81"/>
      <c r="E928" s="85"/>
      <c r="F928" s="85"/>
      <c r="G928" s="53"/>
    </row>
    <row r="929" spans="2:7" s="23" customFormat="1" x14ac:dyDescent="0.2">
      <c r="B929" s="1"/>
      <c r="C929" s="1"/>
      <c r="D929" s="81"/>
      <c r="E929" s="85"/>
      <c r="F929" s="85"/>
      <c r="G929" s="53"/>
    </row>
    <row r="930" spans="2:7" s="23" customFormat="1" x14ac:dyDescent="0.2">
      <c r="B930" s="1"/>
      <c r="C930" s="1"/>
      <c r="D930" s="81"/>
      <c r="E930" s="85"/>
      <c r="F930" s="85"/>
      <c r="G930" s="53"/>
    </row>
    <row r="931" spans="2:7" s="23" customFormat="1" x14ac:dyDescent="0.2">
      <c r="B931" s="1"/>
      <c r="C931" s="1"/>
      <c r="D931" s="81"/>
      <c r="E931" s="85"/>
      <c r="F931" s="85"/>
      <c r="G931" s="53"/>
    </row>
    <row r="932" spans="2:7" s="23" customFormat="1" x14ac:dyDescent="0.2">
      <c r="B932" s="1"/>
      <c r="C932" s="1"/>
      <c r="D932" s="81"/>
      <c r="E932" s="85"/>
      <c r="F932" s="85"/>
      <c r="G932" s="53"/>
    </row>
    <row r="933" spans="2:7" s="23" customFormat="1" x14ac:dyDescent="0.2">
      <c r="B933" s="1"/>
      <c r="C933" s="1"/>
      <c r="D933" s="81"/>
      <c r="E933" s="85"/>
      <c r="F933" s="85"/>
      <c r="G933" s="53"/>
    </row>
    <row r="934" spans="2:7" s="23" customFormat="1" x14ac:dyDescent="0.2">
      <c r="B934" s="1"/>
      <c r="C934" s="1"/>
      <c r="D934" s="81"/>
      <c r="E934" s="85"/>
      <c r="F934" s="85"/>
      <c r="G934" s="53"/>
    </row>
    <row r="935" spans="2:7" s="23" customFormat="1" x14ac:dyDescent="0.2">
      <c r="B935" s="1"/>
      <c r="C935" s="1"/>
      <c r="D935" s="81"/>
      <c r="E935" s="85"/>
      <c r="F935" s="85"/>
      <c r="G935" s="53"/>
    </row>
    <row r="936" spans="2:7" s="23" customFormat="1" x14ac:dyDescent="0.2">
      <c r="B936" s="1"/>
      <c r="C936" s="1"/>
      <c r="D936" s="81"/>
      <c r="E936" s="85"/>
      <c r="F936" s="85"/>
      <c r="G936" s="53"/>
    </row>
    <row r="937" spans="2:7" s="23" customFormat="1" x14ac:dyDescent="0.2">
      <c r="B937" s="1"/>
      <c r="C937" s="1"/>
      <c r="D937" s="81"/>
      <c r="E937" s="85"/>
      <c r="F937" s="85"/>
      <c r="G937" s="53"/>
    </row>
    <row r="938" spans="2:7" s="23" customFormat="1" x14ac:dyDescent="0.2">
      <c r="B938" s="1"/>
      <c r="C938" s="1"/>
      <c r="D938" s="81"/>
      <c r="E938" s="85"/>
      <c r="F938" s="85"/>
      <c r="G938" s="53"/>
    </row>
    <row r="939" spans="2:7" s="23" customFormat="1" x14ac:dyDescent="0.2">
      <c r="B939" s="1"/>
      <c r="C939" s="1"/>
      <c r="D939" s="81"/>
      <c r="E939" s="85"/>
      <c r="F939" s="85"/>
      <c r="G939" s="53"/>
    </row>
    <row r="940" spans="2:7" s="23" customFormat="1" x14ac:dyDescent="0.2">
      <c r="B940" s="1"/>
      <c r="C940" s="1"/>
      <c r="D940" s="81"/>
      <c r="E940" s="85"/>
      <c r="F940" s="85"/>
      <c r="G940" s="53"/>
    </row>
    <row r="941" spans="2:7" s="23" customFormat="1" x14ac:dyDescent="0.2">
      <c r="B941" s="1"/>
      <c r="C941" s="1"/>
      <c r="D941" s="81"/>
      <c r="E941" s="85"/>
      <c r="F941" s="85"/>
      <c r="G941" s="53"/>
    </row>
    <row r="942" spans="2:7" s="23" customFormat="1" x14ac:dyDescent="0.2">
      <c r="B942" s="1"/>
      <c r="C942" s="1"/>
      <c r="D942" s="81"/>
      <c r="E942" s="85"/>
      <c r="F942" s="85"/>
      <c r="G942" s="53"/>
    </row>
    <row r="943" spans="2:7" s="23" customFormat="1" x14ac:dyDescent="0.2">
      <c r="B943" s="1"/>
      <c r="C943" s="1"/>
      <c r="D943" s="81"/>
      <c r="E943" s="85"/>
      <c r="F943" s="85"/>
      <c r="G943" s="53"/>
    </row>
    <row r="944" spans="2:7" s="23" customFormat="1" x14ac:dyDescent="0.2">
      <c r="B944" s="1"/>
      <c r="C944" s="1"/>
      <c r="D944" s="81"/>
      <c r="E944" s="85"/>
      <c r="F944" s="85"/>
      <c r="G944" s="53"/>
    </row>
    <row r="945" spans="2:7" s="23" customFormat="1" x14ac:dyDescent="0.2">
      <c r="B945" s="1"/>
      <c r="C945" s="1"/>
      <c r="D945" s="81"/>
      <c r="E945" s="85"/>
      <c r="F945" s="85"/>
      <c r="G945" s="53"/>
    </row>
    <row r="946" spans="2:7" s="23" customFormat="1" x14ac:dyDescent="0.2">
      <c r="B946" s="1"/>
      <c r="C946" s="1"/>
      <c r="D946" s="81"/>
      <c r="E946" s="85"/>
      <c r="F946" s="85"/>
      <c r="G946" s="53"/>
    </row>
    <row r="947" spans="2:7" s="23" customFormat="1" x14ac:dyDescent="0.2">
      <c r="B947" s="1"/>
      <c r="C947" s="1"/>
      <c r="D947" s="81"/>
      <c r="E947" s="85"/>
      <c r="F947" s="85"/>
      <c r="G947" s="53"/>
    </row>
    <row r="948" spans="2:7" s="23" customFormat="1" x14ac:dyDescent="0.2">
      <c r="B948" s="1"/>
      <c r="C948" s="1"/>
      <c r="D948" s="81"/>
      <c r="E948" s="85"/>
      <c r="F948" s="85"/>
      <c r="G948" s="53"/>
    </row>
    <row r="949" spans="2:7" s="23" customFormat="1" x14ac:dyDescent="0.2">
      <c r="B949" s="1"/>
      <c r="C949" s="1"/>
      <c r="D949" s="81"/>
      <c r="E949" s="85"/>
      <c r="F949" s="85"/>
      <c r="G949" s="53"/>
    </row>
    <row r="950" spans="2:7" s="23" customFormat="1" x14ac:dyDescent="0.2">
      <c r="B950" s="1"/>
      <c r="C950" s="1"/>
      <c r="D950" s="81"/>
      <c r="E950" s="85"/>
      <c r="F950" s="85"/>
      <c r="G950" s="53"/>
    </row>
    <row r="951" spans="2:7" s="23" customFormat="1" x14ac:dyDescent="0.2">
      <c r="B951" s="1"/>
      <c r="C951" s="1"/>
      <c r="D951" s="81"/>
      <c r="E951" s="85"/>
      <c r="F951" s="85"/>
      <c r="G951" s="53"/>
    </row>
    <row r="952" spans="2:7" s="23" customFormat="1" x14ac:dyDescent="0.2">
      <c r="B952" s="1"/>
      <c r="C952" s="1"/>
      <c r="D952" s="81"/>
      <c r="E952" s="85"/>
      <c r="F952" s="85"/>
      <c r="G952" s="53"/>
    </row>
    <row r="953" spans="2:7" s="23" customFormat="1" x14ac:dyDescent="0.2">
      <c r="B953" s="1"/>
      <c r="C953" s="1"/>
      <c r="D953" s="81"/>
      <c r="E953" s="85"/>
      <c r="F953" s="85"/>
      <c r="G953" s="53"/>
    </row>
    <row r="954" spans="2:7" s="23" customFormat="1" x14ac:dyDescent="0.2">
      <c r="B954" s="1"/>
      <c r="C954" s="1"/>
      <c r="D954" s="81"/>
      <c r="E954" s="85"/>
      <c r="F954" s="85"/>
      <c r="G954" s="53"/>
    </row>
    <row r="955" spans="2:7" s="23" customFormat="1" x14ac:dyDescent="0.2">
      <c r="B955" s="1"/>
      <c r="C955" s="1"/>
      <c r="D955" s="81"/>
      <c r="E955" s="85"/>
      <c r="F955" s="85"/>
      <c r="G955" s="53"/>
    </row>
    <row r="956" spans="2:7" s="23" customFormat="1" x14ac:dyDescent="0.2">
      <c r="B956" s="1"/>
      <c r="C956" s="1"/>
      <c r="D956" s="81"/>
      <c r="E956" s="85"/>
      <c r="F956" s="85"/>
      <c r="G956" s="53"/>
    </row>
    <row r="957" spans="2:7" s="23" customFormat="1" x14ac:dyDescent="0.2">
      <c r="B957" s="1"/>
      <c r="C957" s="1"/>
      <c r="D957" s="81"/>
      <c r="E957" s="85"/>
      <c r="F957" s="85"/>
      <c r="G957" s="53"/>
    </row>
    <row r="958" spans="2:7" s="23" customFormat="1" x14ac:dyDescent="0.2">
      <c r="B958" s="1"/>
      <c r="C958" s="1"/>
      <c r="D958" s="81"/>
      <c r="E958" s="85"/>
      <c r="F958" s="85"/>
      <c r="G958" s="53"/>
    </row>
    <row r="959" spans="2:7" s="23" customFormat="1" x14ac:dyDescent="0.2">
      <c r="B959" s="1"/>
      <c r="C959" s="1"/>
      <c r="D959" s="81"/>
      <c r="E959" s="85"/>
      <c r="F959" s="85"/>
      <c r="G959" s="53"/>
    </row>
    <row r="960" spans="2:7" s="23" customFormat="1" x14ac:dyDescent="0.2">
      <c r="B960" s="1"/>
      <c r="C960" s="1"/>
      <c r="D960" s="81"/>
      <c r="E960" s="85"/>
      <c r="F960" s="85"/>
      <c r="G960" s="53"/>
    </row>
    <row r="961" spans="2:7" s="23" customFormat="1" x14ac:dyDescent="0.2">
      <c r="B961" s="1"/>
      <c r="C961" s="1"/>
      <c r="D961" s="81"/>
      <c r="E961" s="85"/>
      <c r="F961" s="85"/>
      <c r="G961" s="53"/>
    </row>
    <row r="962" spans="2:7" s="23" customFormat="1" x14ac:dyDescent="0.2">
      <c r="B962" s="1"/>
      <c r="C962" s="1"/>
      <c r="D962" s="81"/>
      <c r="E962" s="85"/>
      <c r="F962" s="85"/>
      <c r="G962" s="53"/>
    </row>
    <row r="963" spans="2:7" s="23" customFormat="1" x14ac:dyDescent="0.2">
      <c r="B963" s="1"/>
      <c r="C963" s="1"/>
      <c r="D963" s="81"/>
      <c r="E963" s="85"/>
      <c r="F963" s="85"/>
      <c r="G963" s="53"/>
    </row>
    <row r="964" spans="2:7" s="23" customFormat="1" x14ac:dyDescent="0.2">
      <c r="B964" s="1"/>
      <c r="C964" s="1"/>
      <c r="D964" s="81"/>
      <c r="E964" s="85"/>
      <c r="F964" s="85"/>
      <c r="G964" s="53"/>
    </row>
    <row r="965" spans="2:7" s="23" customFormat="1" x14ac:dyDescent="0.2">
      <c r="B965" s="1"/>
      <c r="C965" s="1"/>
      <c r="D965" s="81"/>
      <c r="E965" s="85"/>
      <c r="F965" s="85"/>
      <c r="G965" s="53"/>
    </row>
    <row r="966" spans="2:7" s="23" customFormat="1" x14ac:dyDescent="0.2">
      <c r="B966" s="1"/>
      <c r="C966" s="1"/>
      <c r="D966" s="81"/>
      <c r="E966" s="85"/>
      <c r="F966" s="85"/>
      <c r="G966" s="53"/>
    </row>
    <row r="967" spans="2:7" s="23" customFormat="1" x14ac:dyDescent="0.2">
      <c r="B967" s="1"/>
      <c r="C967" s="1"/>
      <c r="D967" s="81"/>
      <c r="E967" s="85"/>
      <c r="F967" s="85"/>
      <c r="G967" s="53"/>
    </row>
    <row r="968" spans="2:7" s="23" customFormat="1" x14ac:dyDescent="0.2">
      <c r="B968" s="1"/>
      <c r="C968" s="1"/>
      <c r="D968" s="81"/>
      <c r="E968" s="85"/>
      <c r="F968" s="85"/>
      <c r="G968" s="53"/>
    </row>
    <row r="969" spans="2:7" s="23" customFormat="1" x14ac:dyDescent="0.2">
      <c r="B969" s="1"/>
      <c r="C969" s="1"/>
      <c r="D969" s="81"/>
      <c r="E969" s="85"/>
      <c r="F969" s="85"/>
      <c r="G969" s="53"/>
    </row>
    <row r="970" spans="2:7" s="23" customFormat="1" x14ac:dyDescent="0.2">
      <c r="B970" s="1"/>
      <c r="C970" s="1"/>
      <c r="D970" s="81"/>
      <c r="E970" s="85"/>
      <c r="F970" s="85"/>
      <c r="G970" s="53"/>
    </row>
    <row r="971" spans="2:7" s="23" customFormat="1" x14ac:dyDescent="0.2">
      <c r="B971" s="1"/>
      <c r="C971" s="1"/>
      <c r="D971" s="81"/>
      <c r="E971" s="85"/>
      <c r="F971" s="85"/>
      <c r="G971" s="53"/>
    </row>
    <row r="972" spans="2:7" s="23" customFormat="1" x14ac:dyDescent="0.2">
      <c r="B972" s="1"/>
      <c r="C972" s="1"/>
      <c r="D972" s="81"/>
      <c r="E972" s="85"/>
      <c r="F972" s="85"/>
      <c r="G972" s="53"/>
    </row>
    <row r="973" spans="2:7" s="23" customFormat="1" x14ac:dyDescent="0.2">
      <c r="B973" s="1"/>
      <c r="C973" s="1"/>
      <c r="D973" s="81"/>
      <c r="E973" s="85"/>
      <c r="F973" s="85"/>
      <c r="G973" s="53"/>
    </row>
    <row r="974" spans="2:7" s="23" customFormat="1" x14ac:dyDescent="0.2">
      <c r="B974" s="1"/>
      <c r="C974" s="1"/>
      <c r="D974" s="81"/>
      <c r="E974" s="85"/>
      <c r="F974" s="85"/>
      <c r="G974" s="53"/>
    </row>
    <row r="975" spans="2:7" s="23" customFormat="1" x14ac:dyDescent="0.2">
      <c r="B975" s="1"/>
      <c r="C975" s="1"/>
      <c r="D975" s="81"/>
      <c r="E975" s="85"/>
      <c r="F975" s="85"/>
      <c r="G975" s="53"/>
    </row>
    <row r="976" spans="2:7" s="23" customFormat="1" x14ac:dyDescent="0.2">
      <c r="B976" s="1"/>
      <c r="C976" s="1"/>
      <c r="D976" s="81"/>
      <c r="E976" s="85"/>
      <c r="F976" s="85"/>
      <c r="G976" s="53"/>
    </row>
    <row r="977" spans="2:7" s="23" customFormat="1" x14ac:dyDescent="0.2">
      <c r="B977" s="1"/>
      <c r="C977" s="1"/>
      <c r="D977" s="81"/>
      <c r="E977" s="85"/>
      <c r="F977" s="85"/>
      <c r="G977" s="53"/>
    </row>
    <row r="978" spans="2:7" s="23" customFormat="1" x14ac:dyDescent="0.2">
      <c r="B978" s="1"/>
      <c r="C978" s="1"/>
      <c r="D978" s="81"/>
      <c r="E978" s="85"/>
      <c r="F978" s="85"/>
      <c r="G978" s="53"/>
    </row>
    <row r="979" spans="2:7" s="23" customFormat="1" x14ac:dyDescent="0.2">
      <c r="B979" s="1"/>
      <c r="C979" s="1"/>
      <c r="D979" s="81"/>
      <c r="E979" s="85"/>
      <c r="F979" s="85"/>
      <c r="G979" s="53"/>
    </row>
    <row r="980" spans="2:7" s="23" customFormat="1" x14ac:dyDescent="0.2">
      <c r="B980" s="1"/>
      <c r="C980" s="1"/>
      <c r="D980" s="81"/>
      <c r="E980" s="85"/>
      <c r="F980" s="85"/>
      <c r="G980" s="53"/>
    </row>
    <row r="981" spans="2:7" s="23" customFormat="1" x14ac:dyDescent="0.2">
      <c r="B981" s="1"/>
      <c r="C981" s="1"/>
      <c r="D981" s="81"/>
      <c r="E981" s="85"/>
      <c r="F981" s="85"/>
      <c r="G981" s="53"/>
    </row>
    <row r="982" spans="2:7" s="23" customFormat="1" x14ac:dyDescent="0.2">
      <c r="B982" s="1"/>
      <c r="C982" s="1"/>
      <c r="D982" s="81"/>
      <c r="E982" s="85"/>
      <c r="F982" s="85"/>
      <c r="G982" s="53"/>
    </row>
    <row r="983" spans="2:7" s="23" customFormat="1" x14ac:dyDescent="0.2">
      <c r="B983" s="1"/>
      <c r="C983" s="1"/>
      <c r="D983" s="81"/>
      <c r="E983" s="85"/>
      <c r="F983" s="85"/>
      <c r="G983" s="53"/>
    </row>
    <row r="984" spans="2:7" s="23" customFormat="1" x14ac:dyDescent="0.2">
      <c r="B984" s="1"/>
      <c r="C984" s="1"/>
      <c r="D984" s="81"/>
      <c r="E984" s="85"/>
      <c r="F984" s="85"/>
      <c r="G984" s="53"/>
    </row>
    <row r="985" spans="2:7" s="23" customFormat="1" x14ac:dyDescent="0.2">
      <c r="B985" s="1"/>
      <c r="C985" s="1"/>
      <c r="D985" s="81"/>
      <c r="E985" s="85"/>
      <c r="F985" s="85"/>
      <c r="G985" s="53"/>
    </row>
    <row r="986" spans="2:7" s="23" customFormat="1" x14ac:dyDescent="0.2">
      <c r="B986" s="1"/>
      <c r="C986" s="1"/>
      <c r="D986" s="81"/>
      <c r="E986" s="85"/>
      <c r="F986" s="85"/>
      <c r="G986" s="53"/>
    </row>
    <row r="987" spans="2:7" s="23" customFormat="1" x14ac:dyDescent="0.2">
      <c r="B987" s="1"/>
      <c r="C987" s="1"/>
      <c r="D987" s="81"/>
      <c r="E987" s="85"/>
      <c r="F987" s="85"/>
      <c r="G987" s="53"/>
    </row>
    <row r="988" spans="2:7" s="23" customFormat="1" x14ac:dyDescent="0.2">
      <c r="B988" s="1"/>
      <c r="C988" s="1"/>
      <c r="D988" s="81"/>
      <c r="E988" s="85"/>
      <c r="F988" s="85"/>
      <c r="G988" s="53"/>
    </row>
    <row r="989" spans="2:7" s="23" customFormat="1" x14ac:dyDescent="0.2">
      <c r="B989" s="1"/>
      <c r="C989" s="1"/>
      <c r="D989" s="81"/>
      <c r="E989" s="85"/>
      <c r="F989" s="85"/>
      <c r="G989" s="53"/>
    </row>
    <row r="990" spans="2:7" s="23" customFormat="1" x14ac:dyDescent="0.2">
      <c r="B990" s="1"/>
      <c r="C990" s="1"/>
      <c r="D990" s="81"/>
      <c r="E990" s="85"/>
      <c r="F990" s="85"/>
      <c r="G990" s="53"/>
    </row>
    <row r="991" spans="2:7" s="23" customFormat="1" x14ac:dyDescent="0.2">
      <c r="B991" s="1"/>
      <c r="C991" s="1"/>
      <c r="D991" s="81"/>
      <c r="E991" s="85"/>
      <c r="F991" s="85"/>
      <c r="G991" s="53"/>
    </row>
    <row r="992" spans="2:7" s="23" customFormat="1" x14ac:dyDescent="0.2">
      <c r="B992" s="1"/>
      <c r="C992" s="1"/>
      <c r="D992" s="81"/>
      <c r="E992" s="85"/>
      <c r="F992" s="85"/>
      <c r="G992" s="53"/>
    </row>
    <row r="993" spans="2:7" s="23" customFormat="1" x14ac:dyDescent="0.2">
      <c r="B993" s="1"/>
      <c r="C993" s="1"/>
      <c r="D993" s="81"/>
      <c r="E993" s="85"/>
      <c r="F993" s="85"/>
      <c r="G993" s="53"/>
    </row>
    <row r="994" spans="2:7" s="23" customFormat="1" x14ac:dyDescent="0.2">
      <c r="B994" s="1"/>
      <c r="C994" s="1"/>
      <c r="D994" s="81"/>
      <c r="E994" s="85"/>
      <c r="F994" s="85"/>
      <c r="G994" s="53"/>
    </row>
    <row r="995" spans="2:7" s="23" customFormat="1" x14ac:dyDescent="0.2">
      <c r="B995" s="1"/>
      <c r="C995" s="1"/>
      <c r="D995" s="81"/>
      <c r="E995" s="85"/>
      <c r="F995" s="85"/>
      <c r="G995" s="53"/>
    </row>
    <row r="996" spans="2:7" s="23" customFormat="1" x14ac:dyDescent="0.2">
      <c r="B996" s="1"/>
      <c r="C996" s="1"/>
      <c r="D996" s="81"/>
      <c r="E996" s="85"/>
      <c r="F996" s="85"/>
      <c r="G996" s="53"/>
    </row>
    <row r="997" spans="2:7" s="23" customFormat="1" x14ac:dyDescent="0.2">
      <c r="B997" s="1"/>
      <c r="C997" s="1"/>
      <c r="D997" s="81"/>
      <c r="E997" s="85"/>
      <c r="F997" s="85"/>
      <c r="G997" s="53"/>
    </row>
    <row r="998" spans="2:7" s="23" customFormat="1" x14ac:dyDescent="0.2">
      <c r="B998" s="1"/>
      <c r="C998" s="1"/>
      <c r="D998" s="81"/>
      <c r="E998" s="85"/>
      <c r="F998" s="85"/>
      <c r="G998" s="53"/>
    </row>
    <row r="999" spans="2:7" s="23" customFormat="1" x14ac:dyDescent="0.2">
      <c r="B999" s="1"/>
      <c r="C999" s="1"/>
      <c r="D999" s="81"/>
      <c r="E999" s="85"/>
      <c r="F999" s="85"/>
      <c r="G999" s="53"/>
    </row>
    <row r="1000" spans="2:7" s="23" customFormat="1" x14ac:dyDescent="0.2">
      <c r="B1000" s="1"/>
      <c r="C1000" s="1"/>
      <c r="D1000" s="81"/>
      <c r="E1000" s="85"/>
      <c r="F1000" s="85"/>
      <c r="G1000" s="53"/>
    </row>
    <row r="1001" spans="2:7" s="23" customFormat="1" x14ac:dyDescent="0.2">
      <c r="B1001" s="1"/>
      <c r="C1001" s="1"/>
      <c r="D1001" s="81"/>
      <c r="E1001" s="85"/>
      <c r="F1001" s="85"/>
      <c r="G1001" s="53"/>
    </row>
    <row r="1002" spans="2:7" s="23" customFormat="1" x14ac:dyDescent="0.2">
      <c r="B1002" s="1"/>
      <c r="C1002" s="1"/>
      <c r="D1002" s="81"/>
      <c r="E1002" s="85"/>
      <c r="F1002" s="85"/>
      <c r="G1002" s="53"/>
    </row>
    <row r="1003" spans="2:7" s="23" customFormat="1" x14ac:dyDescent="0.2">
      <c r="B1003" s="1"/>
      <c r="C1003" s="1"/>
      <c r="D1003" s="81"/>
      <c r="E1003" s="85"/>
      <c r="F1003" s="85"/>
      <c r="G1003" s="53"/>
    </row>
    <row r="1004" spans="2:7" s="23" customFormat="1" x14ac:dyDescent="0.2">
      <c r="B1004" s="1"/>
      <c r="C1004" s="1"/>
      <c r="D1004" s="81"/>
      <c r="E1004" s="85"/>
      <c r="F1004" s="85"/>
      <c r="G1004" s="53"/>
    </row>
    <row r="1005" spans="2:7" s="23" customFormat="1" x14ac:dyDescent="0.2">
      <c r="B1005" s="1"/>
      <c r="C1005" s="1"/>
      <c r="D1005" s="81"/>
      <c r="E1005" s="85"/>
      <c r="F1005" s="85"/>
      <c r="G1005" s="53"/>
    </row>
    <row r="1006" spans="2:7" s="23" customFormat="1" x14ac:dyDescent="0.2">
      <c r="B1006" s="1"/>
      <c r="C1006" s="1"/>
      <c r="D1006" s="81"/>
      <c r="E1006" s="85"/>
      <c r="F1006" s="85"/>
      <c r="G1006" s="53"/>
    </row>
    <row r="1007" spans="2:7" s="23" customFormat="1" x14ac:dyDescent="0.2">
      <c r="B1007" s="1"/>
      <c r="C1007" s="1"/>
      <c r="D1007" s="81"/>
      <c r="E1007" s="85"/>
      <c r="F1007" s="85"/>
      <c r="G1007" s="53"/>
    </row>
    <row r="1008" spans="2:7" s="23" customFormat="1" x14ac:dyDescent="0.2">
      <c r="B1008" s="1"/>
      <c r="C1008" s="1"/>
      <c r="D1008" s="81"/>
      <c r="E1008" s="85"/>
      <c r="F1008" s="85"/>
      <c r="G1008" s="53"/>
    </row>
    <row r="1009" spans="2:7" s="23" customFormat="1" x14ac:dyDescent="0.2">
      <c r="B1009" s="1"/>
      <c r="C1009" s="1"/>
      <c r="D1009" s="81"/>
      <c r="E1009" s="85"/>
      <c r="F1009" s="85"/>
      <c r="G1009" s="53"/>
    </row>
    <row r="1010" spans="2:7" s="23" customFormat="1" x14ac:dyDescent="0.2">
      <c r="B1010" s="1"/>
      <c r="C1010" s="1"/>
      <c r="D1010" s="81"/>
      <c r="E1010" s="85"/>
      <c r="F1010" s="85"/>
      <c r="G1010" s="53"/>
    </row>
    <row r="1011" spans="2:7" s="23" customFormat="1" x14ac:dyDescent="0.2">
      <c r="B1011" s="1"/>
      <c r="C1011" s="1"/>
      <c r="D1011" s="81"/>
      <c r="E1011" s="85"/>
      <c r="F1011" s="85"/>
      <c r="G1011" s="53"/>
    </row>
    <row r="1012" spans="2:7" s="23" customFormat="1" x14ac:dyDescent="0.2">
      <c r="B1012" s="1"/>
      <c r="C1012" s="1"/>
      <c r="D1012" s="81"/>
      <c r="E1012" s="85"/>
      <c r="F1012" s="85"/>
      <c r="G1012" s="53"/>
    </row>
    <row r="1013" spans="2:7" s="23" customFormat="1" x14ac:dyDescent="0.2">
      <c r="B1013" s="1"/>
      <c r="C1013" s="1"/>
      <c r="D1013" s="81"/>
      <c r="E1013" s="85"/>
      <c r="F1013" s="85"/>
      <c r="G1013" s="53"/>
    </row>
    <row r="1014" spans="2:7" s="23" customFormat="1" x14ac:dyDescent="0.2">
      <c r="B1014" s="1"/>
      <c r="C1014" s="1"/>
      <c r="D1014" s="81"/>
      <c r="E1014" s="85"/>
      <c r="F1014" s="85"/>
      <c r="G1014" s="53"/>
    </row>
    <row r="1015" spans="2:7" s="23" customFormat="1" x14ac:dyDescent="0.2">
      <c r="B1015" s="1"/>
      <c r="C1015" s="1"/>
      <c r="D1015" s="81"/>
      <c r="E1015" s="85"/>
      <c r="F1015" s="85"/>
      <c r="G1015" s="53"/>
    </row>
    <row r="1016" spans="2:7" s="23" customFormat="1" x14ac:dyDescent="0.2">
      <c r="B1016" s="1"/>
      <c r="C1016" s="1"/>
      <c r="D1016" s="81"/>
      <c r="E1016" s="85"/>
      <c r="F1016" s="85"/>
      <c r="G1016" s="53"/>
    </row>
    <row r="1017" spans="2:7" s="23" customFormat="1" x14ac:dyDescent="0.2">
      <c r="B1017" s="1"/>
      <c r="C1017" s="1"/>
      <c r="D1017" s="81"/>
      <c r="E1017" s="85"/>
      <c r="F1017" s="85"/>
      <c r="G1017" s="53"/>
    </row>
    <row r="1018" spans="2:7" s="23" customFormat="1" x14ac:dyDescent="0.2">
      <c r="B1018" s="1"/>
      <c r="C1018" s="1"/>
      <c r="D1018" s="81"/>
      <c r="E1018" s="85"/>
      <c r="F1018" s="85"/>
      <c r="G1018" s="53"/>
    </row>
    <row r="1019" spans="2:7" s="23" customFormat="1" x14ac:dyDescent="0.2">
      <c r="B1019" s="1"/>
      <c r="C1019" s="1"/>
      <c r="D1019" s="81"/>
      <c r="E1019" s="85"/>
      <c r="F1019" s="85"/>
      <c r="G1019" s="53"/>
    </row>
    <row r="1020" spans="2:7" s="23" customFormat="1" x14ac:dyDescent="0.2">
      <c r="B1020" s="1"/>
      <c r="C1020" s="1"/>
      <c r="D1020" s="81"/>
      <c r="E1020" s="85"/>
      <c r="F1020" s="85"/>
      <c r="G1020" s="53"/>
    </row>
    <row r="1021" spans="2:7" s="23" customFormat="1" x14ac:dyDescent="0.2">
      <c r="B1021" s="1"/>
      <c r="C1021" s="1"/>
      <c r="D1021" s="81"/>
      <c r="E1021" s="85"/>
      <c r="F1021" s="85"/>
      <c r="G1021" s="53"/>
    </row>
    <row r="1022" spans="2:7" s="23" customFormat="1" x14ac:dyDescent="0.2">
      <c r="B1022" s="1"/>
      <c r="C1022" s="1"/>
      <c r="D1022" s="81"/>
      <c r="E1022" s="85"/>
      <c r="F1022" s="85"/>
      <c r="G1022" s="53"/>
    </row>
    <row r="1023" spans="2:7" s="23" customFormat="1" x14ac:dyDescent="0.2">
      <c r="B1023" s="1"/>
      <c r="C1023" s="1"/>
      <c r="D1023" s="81"/>
      <c r="E1023" s="85"/>
      <c r="F1023" s="85"/>
      <c r="G1023" s="53"/>
    </row>
    <row r="1024" spans="2:7" s="23" customFormat="1" x14ac:dyDescent="0.2">
      <c r="B1024" s="1"/>
      <c r="C1024" s="1"/>
      <c r="D1024" s="81"/>
      <c r="E1024" s="85"/>
      <c r="F1024" s="85"/>
      <c r="G1024" s="53"/>
    </row>
    <row r="1025" spans="2:7" s="23" customFormat="1" x14ac:dyDescent="0.2">
      <c r="B1025" s="1"/>
      <c r="C1025" s="1"/>
      <c r="D1025" s="81"/>
      <c r="E1025" s="85"/>
      <c r="F1025" s="85"/>
      <c r="G1025" s="53"/>
    </row>
    <row r="1026" spans="2:7" s="23" customFormat="1" x14ac:dyDescent="0.2">
      <c r="B1026" s="1"/>
      <c r="C1026" s="1"/>
      <c r="D1026" s="81"/>
      <c r="E1026" s="85"/>
      <c r="F1026" s="85"/>
      <c r="G1026" s="53"/>
    </row>
    <row r="1027" spans="2:7" s="23" customFormat="1" x14ac:dyDescent="0.2">
      <c r="B1027" s="1"/>
      <c r="C1027" s="1"/>
      <c r="D1027" s="81"/>
      <c r="E1027" s="85"/>
      <c r="F1027" s="85"/>
      <c r="G1027" s="53"/>
    </row>
    <row r="1028" spans="2:7" s="23" customFormat="1" x14ac:dyDescent="0.2">
      <c r="B1028" s="1"/>
      <c r="C1028" s="1"/>
      <c r="D1028" s="81"/>
      <c r="E1028" s="85"/>
      <c r="F1028" s="85"/>
      <c r="G1028" s="53"/>
    </row>
    <row r="1029" spans="2:7" s="23" customFormat="1" x14ac:dyDescent="0.2">
      <c r="B1029" s="1"/>
      <c r="C1029" s="1"/>
      <c r="D1029" s="81"/>
      <c r="E1029" s="85"/>
      <c r="F1029" s="85"/>
      <c r="G1029" s="53"/>
    </row>
    <row r="1030" spans="2:7" s="23" customFormat="1" x14ac:dyDescent="0.2">
      <c r="B1030" s="1"/>
      <c r="C1030" s="1"/>
      <c r="D1030" s="81"/>
      <c r="E1030" s="85"/>
      <c r="F1030" s="85"/>
      <c r="G1030" s="53"/>
    </row>
    <row r="1031" spans="2:7" s="23" customFormat="1" x14ac:dyDescent="0.2">
      <c r="B1031" s="1"/>
      <c r="C1031" s="1"/>
      <c r="D1031" s="81"/>
      <c r="E1031" s="85"/>
      <c r="F1031" s="85"/>
      <c r="G1031" s="53"/>
    </row>
    <row r="1032" spans="2:7" s="23" customFormat="1" x14ac:dyDescent="0.2">
      <c r="B1032" s="1"/>
      <c r="C1032" s="1"/>
      <c r="D1032" s="81"/>
      <c r="E1032" s="85"/>
      <c r="F1032" s="85"/>
      <c r="G1032" s="53"/>
    </row>
    <row r="1033" spans="2:7" s="23" customFormat="1" x14ac:dyDescent="0.2">
      <c r="B1033" s="1"/>
      <c r="C1033" s="1"/>
      <c r="D1033" s="81"/>
      <c r="E1033" s="85"/>
      <c r="F1033" s="85"/>
      <c r="G1033" s="53"/>
    </row>
    <row r="1034" spans="2:7" s="23" customFormat="1" x14ac:dyDescent="0.2">
      <c r="B1034" s="1"/>
      <c r="C1034" s="1"/>
      <c r="D1034" s="81"/>
      <c r="E1034" s="85"/>
      <c r="F1034" s="85"/>
      <c r="G1034" s="53"/>
    </row>
    <row r="1035" spans="2:7" s="23" customFormat="1" x14ac:dyDescent="0.2">
      <c r="B1035" s="1"/>
      <c r="C1035" s="1"/>
      <c r="D1035" s="81"/>
      <c r="E1035" s="85"/>
      <c r="F1035" s="85"/>
      <c r="G1035" s="53"/>
    </row>
    <row r="1036" spans="2:7" s="23" customFormat="1" x14ac:dyDescent="0.2">
      <c r="B1036" s="1"/>
      <c r="C1036" s="1"/>
      <c r="D1036" s="81"/>
      <c r="E1036" s="85"/>
      <c r="F1036" s="85"/>
      <c r="G1036" s="53"/>
    </row>
    <row r="1037" spans="2:7" s="23" customFormat="1" x14ac:dyDescent="0.2">
      <c r="B1037" s="1"/>
      <c r="C1037" s="1"/>
      <c r="D1037" s="81"/>
      <c r="E1037" s="85"/>
      <c r="F1037" s="85"/>
      <c r="G1037" s="53"/>
    </row>
    <row r="1038" spans="2:7" s="23" customFormat="1" x14ac:dyDescent="0.2">
      <c r="B1038" s="1"/>
      <c r="C1038" s="1"/>
      <c r="D1038" s="81"/>
      <c r="E1038" s="85"/>
      <c r="F1038" s="85"/>
      <c r="G1038" s="53"/>
    </row>
    <row r="1039" spans="2:7" s="23" customFormat="1" x14ac:dyDescent="0.2">
      <c r="B1039" s="1"/>
      <c r="C1039" s="1"/>
      <c r="D1039" s="81"/>
      <c r="E1039" s="85"/>
      <c r="F1039" s="85"/>
      <c r="G1039" s="53"/>
    </row>
    <row r="1040" spans="2:7" s="23" customFormat="1" x14ac:dyDescent="0.2">
      <c r="B1040" s="1"/>
      <c r="C1040" s="1"/>
      <c r="D1040" s="81"/>
      <c r="E1040" s="85"/>
      <c r="F1040" s="85"/>
      <c r="G1040" s="53"/>
    </row>
    <row r="1041" spans="2:7" s="23" customFormat="1" x14ac:dyDescent="0.2">
      <c r="B1041" s="1"/>
      <c r="C1041" s="1"/>
      <c r="D1041" s="81"/>
      <c r="E1041" s="85"/>
      <c r="F1041" s="85"/>
      <c r="G1041" s="53"/>
    </row>
    <row r="1042" spans="2:7" s="23" customFormat="1" x14ac:dyDescent="0.2">
      <c r="B1042" s="1"/>
      <c r="C1042" s="1"/>
      <c r="D1042" s="81"/>
      <c r="E1042" s="85"/>
      <c r="F1042" s="85"/>
      <c r="G1042" s="53"/>
    </row>
    <row r="1043" spans="2:7" s="23" customFormat="1" x14ac:dyDescent="0.2">
      <c r="B1043" s="1"/>
      <c r="C1043" s="1"/>
      <c r="D1043" s="81"/>
      <c r="E1043" s="85"/>
      <c r="F1043" s="85"/>
      <c r="G1043" s="53"/>
    </row>
    <row r="1044" spans="2:7" s="23" customFormat="1" x14ac:dyDescent="0.2">
      <c r="B1044" s="1"/>
      <c r="C1044" s="1"/>
      <c r="D1044" s="81"/>
      <c r="E1044" s="85"/>
      <c r="F1044" s="85"/>
      <c r="G1044" s="53"/>
    </row>
    <row r="1045" spans="2:7" s="23" customFormat="1" x14ac:dyDescent="0.2">
      <c r="B1045" s="1"/>
      <c r="C1045" s="1"/>
      <c r="D1045" s="81"/>
      <c r="E1045" s="85"/>
      <c r="F1045" s="85"/>
      <c r="G1045" s="53"/>
    </row>
    <row r="1046" spans="2:7" s="23" customFormat="1" x14ac:dyDescent="0.2">
      <c r="B1046" s="1"/>
      <c r="C1046" s="1"/>
      <c r="D1046" s="81"/>
      <c r="E1046" s="85"/>
      <c r="F1046" s="85"/>
      <c r="G1046" s="53"/>
    </row>
    <row r="1047" spans="2:7" s="23" customFormat="1" x14ac:dyDescent="0.2">
      <c r="B1047" s="1"/>
      <c r="C1047" s="1"/>
      <c r="D1047" s="81"/>
      <c r="E1047" s="85"/>
      <c r="F1047" s="85"/>
      <c r="G1047" s="53"/>
    </row>
    <row r="1048" spans="2:7" s="23" customFormat="1" x14ac:dyDescent="0.2">
      <c r="B1048" s="1"/>
      <c r="C1048" s="1"/>
      <c r="D1048" s="81"/>
      <c r="E1048" s="85"/>
      <c r="F1048" s="85"/>
      <c r="G1048" s="53"/>
    </row>
    <row r="1049" spans="2:7" s="23" customFormat="1" x14ac:dyDescent="0.2">
      <c r="B1049" s="1"/>
      <c r="C1049" s="1"/>
      <c r="D1049" s="81"/>
      <c r="E1049" s="85"/>
      <c r="F1049" s="85"/>
      <c r="G1049" s="53"/>
    </row>
    <row r="1050" spans="2:7" s="23" customFormat="1" x14ac:dyDescent="0.2">
      <c r="B1050" s="1"/>
      <c r="C1050" s="1"/>
      <c r="D1050" s="81"/>
      <c r="E1050" s="85"/>
      <c r="F1050" s="85"/>
      <c r="G1050" s="53"/>
    </row>
    <row r="1051" spans="2:7" s="23" customFormat="1" x14ac:dyDescent="0.2">
      <c r="B1051" s="1"/>
      <c r="C1051" s="1"/>
      <c r="D1051" s="81"/>
      <c r="E1051" s="85"/>
      <c r="F1051" s="85"/>
      <c r="G1051" s="53"/>
    </row>
    <row r="1052" spans="2:7" s="23" customFormat="1" x14ac:dyDescent="0.2">
      <c r="B1052" s="1"/>
      <c r="C1052" s="1"/>
      <c r="D1052" s="81"/>
      <c r="E1052" s="85"/>
      <c r="F1052" s="85"/>
      <c r="G1052" s="53"/>
    </row>
    <row r="1053" spans="2:7" s="23" customFormat="1" x14ac:dyDescent="0.2">
      <c r="B1053" s="1"/>
      <c r="C1053" s="1"/>
      <c r="D1053" s="81"/>
      <c r="E1053" s="85"/>
      <c r="F1053" s="85"/>
      <c r="G1053" s="53"/>
    </row>
    <row r="1054" spans="2:7" s="23" customFormat="1" x14ac:dyDescent="0.2">
      <c r="B1054" s="1"/>
      <c r="C1054" s="1"/>
      <c r="D1054" s="81"/>
      <c r="E1054" s="85"/>
      <c r="F1054" s="85"/>
      <c r="G1054" s="53"/>
    </row>
    <row r="1055" spans="2:7" s="23" customFormat="1" x14ac:dyDescent="0.2">
      <c r="B1055" s="1"/>
      <c r="C1055" s="1"/>
      <c r="D1055" s="81"/>
      <c r="E1055" s="85"/>
      <c r="F1055" s="85"/>
      <c r="G1055" s="53"/>
    </row>
    <row r="1056" spans="2:7" s="23" customFormat="1" x14ac:dyDescent="0.2">
      <c r="B1056" s="1"/>
      <c r="C1056" s="1"/>
      <c r="D1056" s="81"/>
      <c r="E1056" s="85"/>
      <c r="F1056" s="85"/>
      <c r="G1056" s="53"/>
    </row>
    <row r="1057" spans="2:7" s="23" customFormat="1" x14ac:dyDescent="0.2">
      <c r="B1057" s="1"/>
      <c r="C1057" s="1"/>
      <c r="D1057" s="81"/>
      <c r="E1057" s="85"/>
      <c r="F1057" s="85"/>
      <c r="G1057" s="53"/>
    </row>
    <row r="1058" spans="2:7" s="23" customFormat="1" x14ac:dyDescent="0.2">
      <c r="B1058" s="1"/>
      <c r="C1058" s="1"/>
      <c r="D1058" s="81"/>
      <c r="E1058" s="85"/>
      <c r="F1058" s="85"/>
      <c r="G1058" s="53"/>
    </row>
    <row r="1059" spans="2:7" s="23" customFormat="1" x14ac:dyDescent="0.2">
      <c r="B1059" s="1"/>
      <c r="C1059" s="1"/>
      <c r="D1059" s="81"/>
      <c r="E1059" s="85"/>
      <c r="F1059" s="85"/>
      <c r="G1059" s="53"/>
    </row>
    <row r="1060" spans="2:7" s="23" customFormat="1" x14ac:dyDescent="0.2">
      <c r="B1060" s="1"/>
      <c r="C1060" s="1"/>
      <c r="D1060" s="81"/>
      <c r="E1060" s="85"/>
      <c r="F1060" s="85"/>
      <c r="G1060" s="53"/>
    </row>
    <row r="1061" spans="2:7" s="23" customFormat="1" x14ac:dyDescent="0.2">
      <c r="B1061" s="1"/>
      <c r="C1061" s="1"/>
      <c r="D1061" s="81"/>
      <c r="E1061" s="85"/>
      <c r="F1061" s="85"/>
      <c r="G1061" s="53"/>
    </row>
    <row r="1062" spans="2:7" s="23" customFormat="1" x14ac:dyDescent="0.2">
      <c r="B1062" s="1"/>
      <c r="C1062" s="1"/>
      <c r="D1062" s="81"/>
      <c r="E1062" s="85"/>
      <c r="F1062" s="85"/>
      <c r="G1062" s="53"/>
    </row>
    <row r="1063" spans="2:7" s="23" customFormat="1" x14ac:dyDescent="0.2">
      <c r="B1063" s="1"/>
      <c r="C1063" s="1"/>
      <c r="D1063" s="81"/>
      <c r="E1063" s="85"/>
      <c r="F1063" s="85"/>
      <c r="G1063" s="53"/>
    </row>
    <row r="1064" spans="2:7" s="23" customFormat="1" x14ac:dyDescent="0.2">
      <c r="B1064" s="1"/>
      <c r="C1064" s="1"/>
      <c r="D1064" s="81"/>
      <c r="E1064" s="85"/>
      <c r="F1064" s="85"/>
      <c r="G1064" s="53"/>
    </row>
    <row r="1065" spans="2:7" s="23" customFormat="1" x14ac:dyDescent="0.2">
      <c r="B1065" s="1"/>
      <c r="C1065" s="1"/>
      <c r="D1065" s="81"/>
      <c r="E1065" s="85"/>
      <c r="F1065" s="85"/>
      <c r="G1065" s="53"/>
    </row>
    <row r="1066" spans="2:7" s="23" customFormat="1" x14ac:dyDescent="0.2">
      <c r="B1066" s="1"/>
      <c r="C1066" s="1"/>
      <c r="D1066" s="81"/>
      <c r="E1066" s="85"/>
      <c r="F1066" s="85"/>
      <c r="G1066" s="53"/>
    </row>
    <row r="1067" spans="2:7" s="23" customFormat="1" x14ac:dyDescent="0.2">
      <c r="B1067" s="1"/>
      <c r="C1067" s="1"/>
      <c r="D1067" s="81"/>
      <c r="E1067" s="85"/>
      <c r="F1067" s="85"/>
      <c r="G1067" s="53"/>
    </row>
    <row r="1068" spans="2:7" s="23" customFormat="1" x14ac:dyDescent="0.2">
      <c r="B1068" s="1"/>
      <c r="C1068" s="1"/>
      <c r="D1068" s="81"/>
      <c r="E1068" s="85"/>
      <c r="F1068" s="85"/>
      <c r="G1068" s="53"/>
    </row>
    <row r="1069" spans="2:7" s="23" customFormat="1" x14ac:dyDescent="0.2">
      <c r="B1069" s="1"/>
      <c r="C1069" s="1"/>
      <c r="D1069" s="81"/>
      <c r="E1069" s="85"/>
      <c r="F1069" s="85"/>
      <c r="G1069" s="53"/>
    </row>
    <row r="1070" spans="2:7" s="23" customFormat="1" x14ac:dyDescent="0.2">
      <c r="B1070" s="1"/>
      <c r="C1070" s="1"/>
      <c r="D1070" s="81"/>
      <c r="E1070" s="85"/>
      <c r="F1070" s="85"/>
      <c r="G1070" s="53"/>
    </row>
    <row r="1071" spans="2:7" s="23" customFormat="1" x14ac:dyDescent="0.2">
      <c r="B1071" s="1"/>
      <c r="C1071" s="1"/>
      <c r="D1071" s="81"/>
      <c r="E1071" s="85"/>
      <c r="F1071" s="85"/>
      <c r="G1071" s="53"/>
    </row>
    <row r="1072" spans="2:7" s="23" customFormat="1" x14ac:dyDescent="0.2">
      <c r="B1072" s="1"/>
      <c r="C1072" s="1"/>
      <c r="D1072" s="81"/>
      <c r="E1072" s="85"/>
      <c r="F1072" s="85"/>
      <c r="G1072" s="53"/>
    </row>
    <row r="1073" spans="2:7" s="23" customFormat="1" x14ac:dyDescent="0.2">
      <c r="B1073" s="1"/>
      <c r="C1073" s="1"/>
      <c r="D1073" s="81"/>
      <c r="E1073" s="85"/>
      <c r="F1073" s="85"/>
      <c r="G1073" s="53"/>
    </row>
    <row r="1074" spans="2:7" s="23" customFormat="1" x14ac:dyDescent="0.2">
      <c r="B1074" s="1"/>
      <c r="C1074" s="1"/>
      <c r="D1074" s="81"/>
      <c r="E1074" s="85"/>
      <c r="F1074" s="85"/>
      <c r="G1074" s="53"/>
    </row>
    <row r="1075" spans="2:7" s="23" customFormat="1" x14ac:dyDescent="0.2">
      <c r="B1075" s="1"/>
      <c r="C1075" s="1"/>
      <c r="D1075" s="81"/>
      <c r="E1075" s="85"/>
      <c r="F1075" s="85"/>
      <c r="G1075" s="53"/>
    </row>
    <row r="1076" spans="2:7" s="23" customFormat="1" x14ac:dyDescent="0.2">
      <c r="B1076" s="1"/>
      <c r="C1076" s="1"/>
      <c r="D1076" s="81"/>
      <c r="E1076" s="85"/>
      <c r="F1076" s="85"/>
      <c r="G1076" s="53"/>
    </row>
    <row r="1077" spans="2:7" s="23" customFormat="1" x14ac:dyDescent="0.2">
      <c r="B1077" s="1"/>
      <c r="C1077" s="1"/>
      <c r="D1077" s="81"/>
      <c r="E1077" s="85"/>
      <c r="F1077" s="85"/>
      <c r="G1077" s="53"/>
    </row>
    <row r="1078" spans="2:7" s="23" customFormat="1" x14ac:dyDescent="0.2">
      <c r="B1078" s="1"/>
      <c r="C1078" s="1"/>
      <c r="D1078" s="81"/>
      <c r="E1078" s="85"/>
      <c r="F1078" s="85"/>
      <c r="G1078" s="53"/>
    </row>
    <row r="1079" spans="2:7" s="23" customFormat="1" x14ac:dyDescent="0.2">
      <c r="B1079" s="1"/>
      <c r="C1079" s="1"/>
      <c r="D1079" s="81"/>
      <c r="E1079" s="85"/>
      <c r="F1079" s="85"/>
      <c r="G1079" s="53"/>
    </row>
    <row r="1080" spans="2:7" s="23" customFormat="1" x14ac:dyDescent="0.2">
      <c r="B1080" s="1"/>
      <c r="C1080" s="1"/>
      <c r="D1080" s="81"/>
      <c r="E1080" s="85"/>
      <c r="F1080" s="85"/>
      <c r="G1080" s="53"/>
    </row>
    <row r="1081" spans="2:7" s="23" customFormat="1" x14ac:dyDescent="0.2">
      <c r="B1081" s="1"/>
      <c r="C1081" s="1"/>
      <c r="D1081" s="81"/>
      <c r="E1081" s="85"/>
      <c r="F1081" s="85"/>
      <c r="G1081" s="53"/>
    </row>
    <row r="1082" spans="2:7" s="23" customFormat="1" x14ac:dyDescent="0.2">
      <c r="B1082" s="1"/>
      <c r="C1082" s="1"/>
      <c r="D1082" s="81"/>
      <c r="E1082" s="85"/>
      <c r="F1082" s="85"/>
      <c r="G1082" s="53"/>
    </row>
    <row r="1083" spans="2:7" s="23" customFormat="1" x14ac:dyDescent="0.2">
      <c r="B1083" s="1"/>
      <c r="C1083" s="1"/>
      <c r="D1083" s="81"/>
      <c r="E1083" s="85"/>
      <c r="F1083" s="85"/>
      <c r="G1083" s="53"/>
    </row>
    <row r="1084" spans="2:7" s="23" customFormat="1" x14ac:dyDescent="0.2">
      <c r="B1084" s="1"/>
      <c r="C1084" s="1"/>
      <c r="D1084" s="81"/>
      <c r="E1084" s="85"/>
      <c r="F1084" s="85"/>
      <c r="G1084" s="53"/>
    </row>
    <row r="1085" spans="2:7" s="23" customFormat="1" x14ac:dyDescent="0.2">
      <c r="B1085" s="1"/>
      <c r="C1085" s="1"/>
      <c r="D1085" s="81"/>
      <c r="E1085" s="85"/>
      <c r="F1085" s="85"/>
      <c r="G1085" s="53"/>
    </row>
    <row r="1086" spans="2:7" s="23" customFormat="1" x14ac:dyDescent="0.2">
      <c r="B1086" s="1"/>
      <c r="C1086" s="1"/>
      <c r="D1086" s="81"/>
      <c r="E1086" s="85"/>
      <c r="F1086" s="85"/>
      <c r="G1086" s="53"/>
    </row>
    <row r="1087" spans="2:7" s="23" customFormat="1" x14ac:dyDescent="0.2">
      <c r="B1087" s="1"/>
      <c r="C1087" s="1"/>
      <c r="D1087" s="81"/>
      <c r="E1087" s="85"/>
      <c r="F1087" s="85"/>
      <c r="G1087" s="53"/>
    </row>
    <row r="1088" spans="2:7" s="23" customFormat="1" x14ac:dyDescent="0.2">
      <c r="B1088" s="1"/>
      <c r="C1088" s="1"/>
      <c r="D1088" s="81"/>
      <c r="E1088" s="85"/>
      <c r="F1088" s="85"/>
      <c r="G1088" s="53"/>
    </row>
    <row r="1089" spans="2:7" s="23" customFormat="1" x14ac:dyDescent="0.2">
      <c r="B1089" s="1"/>
      <c r="C1089" s="1"/>
      <c r="D1089" s="81"/>
      <c r="E1089" s="85"/>
      <c r="F1089" s="85"/>
      <c r="G1089" s="53"/>
    </row>
    <row r="1090" spans="2:7" s="23" customFormat="1" x14ac:dyDescent="0.2">
      <c r="B1090" s="1"/>
      <c r="C1090" s="1"/>
      <c r="D1090" s="81"/>
      <c r="E1090" s="85"/>
      <c r="F1090" s="85"/>
      <c r="G1090" s="53"/>
    </row>
    <row r="1091" spans="2:7" s="23" customFormat="1" x14ac:dyDescent="0.2">
      <c r="B1091" s="1"/>
      <c r="C1091" s="1"/>
      <c r="D1091" s="81"/>
      <c r="E1091" s="85"/>
      <c r="F1091" s="85"/>
      <c r="G1091" s="53"/>
    </row>
    <row r="1092" spans="2:7" s="23" customFormat="1" x14ac:dyDescent="0.2">
      <c r="B1092" s="1"/>
      <c r="C1092" s="1"/>
      <c r="D1092" s="81"/>
      <c r="E1092" s="85"/>
      <c r="F1092" s="85"/>
      <c r="G1092" s="53"/>
    </row>
    <row r="1093" spans="2:7" s="23" customFormat="1" x14ac:dyDescent="0.2">
      <c r="B1093" s="1"/>
      <c r="C1093" s="1"/>
      <c r="D1093" s="81"/>
      <c r="E1093" s="85"/>
      <c r="F1093" s="85"/>
      <c r="G1093" s="53"/>
    </row>
    <row r="1094" spans="2:7" s="23" customFormat="1" x14ac:dyDescent="0.2">
      <c r="B1094" s="1"/>
      <c r="C1094" s="1"/>
      <c r="D1094" s="81"/>
      <c r="E1094" s="85"/>
      <c r="F1094" s="85"/>
      <c r="G1094" s="53"/>
    </row>
    <row r="1095" spans="2:7" s="23" customFormat="1" x14ac:dyDescent="0.2">
      <c r="B1095" s="1"/>
      <c r="C1095" s="1"/>
      <c r="D1095" s="81"/>
      <c r="E1095" s="85"/>
      <c r="F1095" s="85"/>
      <c r="G1095" s="53"/>
    </row>
    <row r="1096" spans="2:7" s="23" customFormat="1" x14ac:dyDescent="0.2">
      <c r="B1096" s="1"/>
      <c r="C1096" s="1"/>
      <c r="D1096" s="81"/>
      <c r="E1096" s="85"/>
      <c r="F1096" s="85"/>
      <c r="G1096" s="53"/>
    </row>
    <row r="1097" spans="2:7" s="23" customFormat="1" x14ac:dyDescent="0.2">
      <c r="B1097" s="1"/>
      <c r="C1097" s="1"/>
      <c r="D1097" s="81"/>
      <c r="E1097" s="85"/>
      <c r="F1097" s="85"/>
      <c r="G1097" s="53"/>
    </row>
    <row r="1098" spans="2:7" s="23" customFormat="1" x14ac:dyDescent="0.2">
      <c r="B1098" s="1"/>
      <c r="C1098" s="1"/>
      <c r="D1098" s="81"/>
      <c r="E1098" s="85"/>
      <c r="F1098" s="85"/>
      <c r="G1098" s="53"/>
    </row>
    <row r="1099" spans="2:7" s="23" customFormat="1" x14ac:dyDescent="0.2">
      <c r="B1099" s="1"/>
      <c r="C1099" s="1"/>
      <c r="D1099" s="81"/>
      <c r="E1099" s="85"/>
      <c r="F1099" s="85"/>
      <c r="G1099" s="53"/>
    </row>
    <row r="1100" spans="2:7" s="23" customFormat="1" x14ac:dyDescent="0.2">
      <c r="B1100" s="1"/>
      <c r="C1100" s="1"/>
      <c r="D1100" s="81"/>
      <c r="E1100" s="85"/>
      <c r="F1100" s="85"/>
      <c r="G1100" s="53"/>
    </row>
    <row r="1101" spans="2:7" s="23" customFormat="1" x14ac:dyDescent="0.2">
      <c r="B1101" s="1"/>
      <c r="C1101" s="1"/>
      <c r="D1101" s="81"/>
      <c r="E1101" s="85"/>
      <c r="F1101" s="85"/>
      <c r="G1101" s="53"/>
    </row>
    <row r="1102" spans="2:7" s="23" customFormat="1" x14ac:dyDescent="0.2">
      <c r="B1102" s="1"/>
      <c r="C1102" s="1"/>
      <c r="D1102" s="81"/>
      <c r="E1102" s="85"/>
      <c r="F1102" s="85"/>
      <c r="G1102" s="53"/>
    </row>
    <row r="1103" spans="2:7" s="23" customFormat="1" x14ac:dyDescent="0.2">
      <c r="B1103" s="1"/>
      <c r="C1103" s="1"/>
      <c r="D1103" s="81"/>
      <c r="E1103" s="85"/>
      <c r="F1103" s="85"/>
      <c r="G1103" s="53"/>
    </row>
    <row r="1104" spans="2:7" s="23" customFormat="1" x14ac:dyDescent="0.2">
      <c r="B1104" s="1"/>
      <c r="C1104" s="1"/>
      <c r="D1104" s="81"/>
      <c r="E1104" s="85"/>
      <c r="F1104" s="85"/>
      <c r="G1104" s="53"/>
    </row>
    <row r="1105" spans="2:7" s="23" customFormat="1" x14ac:dyDescent="0.2">
      <c r="B1105" s="1"/>
      <c r="C1105" s="1"/>
      <c r="D1105" s="81"/>
      <c r="E1105" s="85"/>
      <c r="F1105" s="85"/>
      <c r="G1105" s="53"/>
    </row>
    <row r="1106" spans="2:7" s="23" customFormat="1" x14ac:dyDescent="0.2">
      <c r="B1106" s="1"/>
      <c r="C1106" s="1"/>
      <c r="D1106" s="81"/>
      <c r="E1106" s="85"/>
      <c r="F1106" s="85"/>
      <c r="G1106" s="53"/>
    </row>
    <row r="1107" spans="2:7" s="23" customFormat="1" x14ac:dyDescent="0.2">
      <c r="B1107" s="1"/>
      <c r="C1107" s="1"/>
      <c r="D1107" s="81"/>
      <c r="E1107" s="85"/>
      <c r="F1107" s="85"/>
      <c r="G1107" s="53"/>
    </row>
    <row r="1108" spans="2:7" s="23" customFormat="1" x14ac:dyDescent="0.2">
      <c r="B1108" s="1"/>
      <c r="C1108" s="1"/>
      <c r="D1108" s="81"/>
      <c r="E1108" s="85"/>
      <c r="F1108" s="85"/>
      <c r="G1108" s="53"/>
    </row>
    <row r="1109" spans="2:7" s="23" customFormat="1" x14ac:dyDescent="0.2">
      <c r="B1109" s="1"/>
      <c r="C1109" s="1"/>
      <c r="D1109" s="81"/>
      <c r="E1109" s="85"/>
      <c r="F1109" s="85"/>
      <c r="G1109" s="53"/>
    </row>
    <row r="1110" spans="2:7" s="23" customFormat="1" x14ac:dyDescent="0.2">
      <c r="B1110" s="1"/>
      <c r="C1110" s="1"/>
      <c r="D1110" s="81"/>
      <c r="E1110" s="85"/>
      <c r="F1110" s="85"/>
      <c r="G1110" s="53"/>
    </row>
    <row r="1111" spans="2:7" s="23" customFormat="1" x14ac:dyDescent="0.2">
      <c r="B1111" s="1"/>
      <c r="C1111" s="1"/>
      <c r="D1111" s="81"/>
      <c r="E1111" s="85"/>
      <c r="F1111" s="85"/>
      <c r="G1111" s="53"/>
    </row>
    <row r="1112" spans="2:7" s="23" customFormat="1" x14ac:dyDescent="0.2">
      <c r="B1112" s="1"/>
      <c r="C1112" s="1"/>
      <c r="D1112" s="81"/>
      <c r="E1112" s="85"/>
      <c r="F1112" s="85"/>
      <c r="G1112" s="53"/>
    </row>
    <row r="1113" spans="2:7" s="23" customFormat="1" x14ac:dyDescent="0.2">
      <c r="B1113" s="1"/>
      <c r="C1113" s="1"/>
      <c r="D1113" s="81"/>
      <c r="E1113" s="85"/>
      <c r="F1113" s="85"/>
      <c r="G1113" s="53"/>
    </row>
    <row r="1114" spans="2:7" s="23" customFormat="1" x14ac:dyDescent="0.2">
      <c r="B1114" s="1"/>
      <c r="C1114" s="1"/>
      <c r="D1114" s="81"/>
      <c r="E1114" s="85"/>
      <c r="F1114" s="85"/>
      <c r="G1114" s="53"/>
    </row>
    <row r="1115" spans="2:7" s="23" customFormat="1" x14ac:dyDescent="0.2">
      <c r="B1115" s="1"/>
      <c r="C1115" s="1"/>
      <c r="D1115" s="81"/>
      <c r="E1115" s="85"/>
      <c r="F1115" s="85"/>
      <c r="G1115" s="53"/>
    </row>
    <row r="1116" spans="2:7" s="23" customFormat="1" x14ac:dyDescent="0.2">
      <c r="B1116" s="1"/>
      <c r="C1116" s="1"/>
      <c r="D1116" s="81"/>
      <c r="E1116" s="85"/>
      <c r="F1116" s="85"/>
      <c r="G1116" s="53"/>
    </row>
    <row r="1117" spans="2:7" s="23" customFormat="1" x14ac:dyDescent="0.2">
      <c r="B1117" s="1"/>
      <c r="C1117" s="1"/>
      <c r="D1117" s="81"/>
      <c r="E1117" s="85"/>
      <c r="F1117" s="85"/>
      <c r="G1117" s="53"/>
    </row>
    <row r="1118" spans="2:7" s="23" customFormat="1" x14ac:dyDescent="0.2">
      <c r="B1118" s="1"/>
      <c r="C1118" s="1"/>
      <c r="D1118" s="81"/>
      <c r="E1118" s="85"/>
      <c r="F1118" s="85"/>
      <c r="G1118" s="53"/>
    </row>
    <row r="1119" spans="2:7" s="23" customFormat="1" x14ac:dyDescent="0.2">
      <c r="B1119" s="1"/>
      <c r="C1119" s="1"/>
      <c r="D1119" s="81"/>
      <c r="E1119" s="85"/>
      <c r="F1119" s="85"/>
      <c r="G1119" s="53"/>
    </row>
    <row r="1120" spans="2:7" s="23" customFormat="1" x14ac:dyDescent="0.2">
      <c r="B1120" s="1"/>
      <c r="C1120" s="1"/>
      <c r="D1120" s="81"/>
      <c r="E1120" s="85"/>
      <c r="F1120" s="85"/>
      <c r="G1120" s="53"/>
    </row>
    <row r="1121" spans="2:7" s="23" customFormat="1" x14ac:dyDescent="0.2">
      <c r="B1121" s="1"/>
      <c r="C1121" s="1"/>
      <c r="D1121" s="81"/>
      <c r="E1121" s="85"/>
      <c r="F1121" s="85"/>
      <c r="G1121" s="53"/>
    </row>
    <row r="1122" spans="2:7" s="23" customFormat="1" x14ac:dyDescent="0.2">
      <c r="B1122" s="1"/>
      <c r="C1122" s="1"/>
      <c r="D1122" s="81"/>
      <c r="E1122" s="85"/>
      <c r="F1122" s="85"/>
      <c r="G1122" s="53"/>
    </row>
    <row r="1123" spans="2:7" s="23" customFormat="1" x14ac:dyDescent="0.2">
      <c r="B1123" s="1"/>
      <c r="C1123" s="1"/>
      <c r="D1123" s="81"/>
      <c r="E1123" s="85"/>
      <c r="F1123" s="85"/>
      <c r="G1123" s="53"/>
    </row>
    <row r="1124" spans="2:7" s="23" customFormat="1" x14ac:dyDescent="0.2">
      <c r="B1124" s="1"/>
      <c r="C1124" s="1"/>
      <c r="D1124" s="81"/>
      <c r="E1124" s="85"/>
      <c r="F1124" s="85"/>
      <c r="G1124" s="53"/>
    </row>
    <row r="1125" spans="2:7" s="23" customFormat="1" x14ac:dyDescent="0.2">
      <c r="B1125" s="1"/>
      <c r="C1125" s="1"/>
      <c r="D1125" s="81"/>
      <c r="E1125" s="85"/>
      <c r="F1125" s="85"/>
      <c r="G1125" s="53"/>
    </row>
    <row r="1126" spans="2:7" s="23" customFormat="1" x14ac:dyDescent="0.2">
      <c r="B1126" s="1"/>
      <c r="C1126" s="1"/>
      <c r="D1126" s="81"/>
      <c r="E1126" s="85"/>
      <c r="F1126" s="85"/>
      <c r="G1126" s="53"/>
    </row>
    <row r="1127" spans="2:7" s="23" customFormat="1" x14ac:dyDescent="0.2">
      <c r="B1127" s="1"/>
      <c r="C1127" s="1"/>
      <c r="D1127" s="81"/>
      <c r="E1127" s="85"/>
      <c r="F1127" s="85"/>
      <c r="G1127" s="53"/>
    </row>
    <row r="1128" spans="2:7" s="23" customFormat="1" x14ac:dyDescent="0.2">
      <c r="B1128" s="1"/>
      <c r="C1128" s="1"/>
      <c r="D1128" s="81"/>
      <c r="E1128" s="85"/>
      <c r="F1128" s="85"/>
      <c r="G1128" s="53"/>
    </row>
    <row r="1129" spans="2:7" s="23" customFormat="1" x14ac:dyDescent="0.2">
      <c r="B1129" s="1"/>
      <c r="C1129" s="1"/>
      <c r="D1129" s="81"/>
      <c r="E1129" s="85"/>
      <c r="F1129" s="85"/>
      <c r="G1129" s="53"/>
    </row>
    <row r="1130" spans="2:7" s="23" customFormat="1" x14ac:dyDescent="0.2">
      <c r="B1130" s="1"/>
      <c r="C1130" s="1"/>
      <c r="D1130" s="81"/>
      <c r="E1130" s="85"/>
      <c r="F1130" s="85"/>
      <c r="G1130" s="53"/>
    </row>
    <row r="1131" spans="2:7" s="23" customFormat="1" x14ac:dyDescent="0.2">
      <c r="B1131" s="1"/>
      <c r="C1131" s="1"/>
      <c r="D1131" s="81"/>
      <c r="E1131" s="85"/>
      <c r="F1131" s="85"/>
      <c r="G1131" s="53"/>
    </row>
    <row r="1132" spans="2:7" s="23" customFormat="1" x14ac:dyDescent="0.2">
      <c r="B1132" s="1"/>
      <c r="C1132" s="1"/>
      <c r="D1132" s="81"/>
      <c r="E1132" s="85"/>
      <c r="F1132" s="85"/>
      <c r="G1132" s="53"/>
    </row>
    <row r="1133" spans="2:7" s="23" customFormat="1" x14ac:dyDescent="0.2">
      <c r="B1133" s="1"/>
      <c r="C1133" s="1"/>
      <c r="D1133" s="81"/>
      <c r="E1133" s="85"/>
      <c r="F1133" s="85"/>
      <c r="G1133" s="53"/>
    </row>
    <row r="1134" spans="2:7" s="23" customFormat="1" x14ac:dyDescent="0.2">
      <c r="B1134" s="1"/>
      <c r="C1134" s="1"/>
      <c r="D1134" s="81"/>
      <c r="E1134" s="85"/>
      <c r="F1134" s="85"/>
      <c r="G1134" s="53"/>
    </row>
    <row r="1135" spans="2:7" s="23" customFormat="1" x14ac:dyDescent="0.2">
      <c r="B1135" s="1"/>
      <c r="C1135" s="1"/>
      <c r="D1135" s="81"/>
      <c r="E1135" s="85"/>
      <c r="F1135" s="85"/>
      <c r="G1135" s="53"/>
    </row>
    <row r="1136" spans="2:7" s="23" customFormat="1" x14ac:dyDescent="0.2">
      <c r="B1136" s="1"/>
      <c r="C1136" s="1"/>
      <c r="D1136" s="81"/>
      <c r="E1136" s="85"/>
      <c r="F1136" s="85"/>
      <c r="G1136" s="53"/>
    </row>
    <row r="1137" spans="2:7" s="23" customFormat="1" x14ac:dyDescent="0.2">
      <c r="B1137" s="1"/>
      <c r="C1137" s="1"/>
      <c r="D1137" s="81"/>
      <c r="E1137" s="85"/>
      <c r="F1137" s="85"/>
      <c r="G1137" s="53"/>
    </row>
    <row r="1138" spans="2:7" s="23" customFormat="1" x14ac:dyDescent="0.2">
      <c r="B1138" s="1"/>
      <c r="C1138" s="1"/>
      <c r="D1138" s="81"/>
      <c r="E1138" s="85"/>
      <c r="F1138" s="85"/>
      <c r="G1138" s="53"/>
    </row>
    <row r="1139" spans="2:7" s="23" customFormat="1" x14ac:dyDescent="0.2">
      <c r="B1139" s="1"/>
      <c r="C1139" s="1"/>
      <c r="D1139" s="81"/>
      <c r="E1139" s="85"/>
      <c r="F1139" s="85"/>
      <c r="G1139" s="53"/>
    </row>
    <row r="1140" spans="2:7" s="23" customFormat="1" x14ac:dyDescent="0.2">
      <c r="B1140" s="1"/>
      <c r="C1140" s="1"/>
      <c r="D1140" s="81"/>
      <c r="E1140" s="85"/>
      <c r="F1140" s="85"/>
      <c r="G1140" s="53"/>
    </row>
    <row r="1141" spans="2:7" s="23" customFormat="1" x14ac:dyDescent="0.2">
      <c r="B1141" s="1"/>
      <c r="C1141" s="1"/>
      <c r="D1141" s="81"/>
      <c r="E1141" s="85"/>
      <c r="F1141" s="85"/>
      <c r="G1141" s="53"/>
    </row>
    <row r="1142" spans="2:7" s="23" customFormat="1" x14ac:dyDescent="0.2">
      <c r="B1142" s="1"/>
      <c r="C1142" s="1"/>
      <c r="D1142" s="81"/>
      <c r="E1142" s="85"/>
      <c r="F1142" s="85"/>
      <c r="G1142" s="53"/>
    </row>
    <row r="1143" spans="2:7" s="23" customFormat="1" x14ac:dyDescent="0.2">
      <c r="B1143" s="1"/>
      <c r="C1143" s="1"/>
      <c r="D1143" s="81"/>
      <c r="E1143" s="85"/>
      <c r="F1143" s="85"/>
      <c r="G1143" s="53"/>
    </row>
    <row r="1144" spans="2:7" s="23" customFormat="1" x14ac:dyDescent="0.2">
      <c r="B1144" s="1"/>
      <c r="C1144" s="1"/>
      <c r="D1144" s="81"/>
      <c r="E1144" s="85"/>
      <c r="F1144" s="85"/>
      <c r="G1144" s="53"/>
    </row>
    <row r="1145" spans="2:7" s="23" customFormat="1" x14ac:dyDescent="0.2">
      <c r="B1145" s="1"/>
      <c r="C1145" s="1"/>
      <c r="D1145" s="81"/>
      <c r="E1145" s="85"/>
      <c r="F1145" s="85"/>
      <c r="G1145" s="53"/>
    </row>
    <row r="1146" spans="2:7" s="23" customFormat="1" x14ac:dyDescent="0.2">
      <c r="B1146" s="1"/>
      <c r="C1146" s="1"/>
      <c r="D1146" s="81"/>
      <c r="E1146" s="85"/>
      <c r="F1146" s="85"/>
      <c r="G1146" s="53"/>
    </row>
    <row r="1147" spans="2:7" s="23" customFormat="1" x14ac:dyDescent="0.2">
      <c r="B1147" s="1"/>
      <c r="C1147" s="1"/>
      <c r="D1147" s="81"/>
      <c r="E1147" s="85"/>
      <c r="F1147" s="85"/>
      <c r="G1147" s="53"/>
    </row>
    <row r="1148" spans="2:7" s="23" customFormat="1" x14ac:dyDescent="0.2">
      <c r="B1148" s="1"/>
      <c r="C1148" s="1"/>
      <c r="D1148" s="81"/>
      <c r="E1148" s="85"/>
      <c r="F1148" s="85"/>
      <c r="G1148" s="53"/>
    </row>
    <row r="1149" spans="2:7" s="23" customFormat="1" x14ac:dyDescent="0.2">
      <c r="B1149" s="1"/>
      <c r="C1149" s="1"/>
      <c r="D1149" s="81"/>
      <c r="E1149" s="85"/>
      <c r="F1149" s="85"/>
      <c r="G1149" s="53"/>
    </row>
    <row r="1150" spans="2:7" s="23" customFormat="1" x14ac:dyDescent="0.2">
      <c r="B1150" s="1"/>
      <c r="C1150" s="1"/>
      <c r="D1150" s="81"/>
      <c r="E1150" s="85"/>
      <c r="F1150" s="85"/>
      <c r="G1150" s="53"/>
    </row>
    <row r="1151" spans="2:7" s="23" customFormat="1" x14ac:dyDescent="0.2">
      <c r="B1151" s="1"/>
      <c r="C1151" s="1"/>
      <c r="D1151" s="81"/>
      <c r="E1151" s="85"/>
      <c r="F1151" s="85"/>
      <c r="G1151" s="53"/>
    </row>
    <row r="1152" spans="2:7" s="23" customFormat="1" x14ac:dyDescent="0.2">
      <c r="B1152" s="1"/>
      <c r="C1152" s="1"/>
      <c r="D1152" s="81"/>
      <c r="E1152" s="85"/>
      <c r="F1152" s="85"/>
      <c r="G1152" s="53"/>
    </row>
    <row r="1153" spans="2:7" s="23" customFormat="1" x14ac:dyDescent="0.2">
      <c r="B1153" s="1"/>
      <c r="C1153" s="1"/>
      <c r="D1153" s="81"/>
      <c r="E1153" s="85"/>
      <c r="F1153" s="85"/>
      <c r="G1153" s="53"/>
    </row>
    <row r="1154" spans="2:7" s="23" customFormat="1" x14ac:dyDescent="0.2">
      <c r="B1154" s="1"/>
      <c r="C1154" s="1"/>
      <c r="D1154" s="81"/>
      <c r="E1154" s="85"/>
      <c r="F1154" s="85"/>
      <c r="G1154" s="53"/>
    </row>
    <row r="1155" spans="2:7" s="23" customFormat="1" x14ac:dyDescent="0.2">
      <c r="B1155" s="1"/>
      <c r="C1155" s="1"/>
      <c r="D1155" s="81"/>
      <c r="E1155" s="85"/>
      <c r="F1155" s="85"/>
      <c r="G1155" s="53"/>
    </row>
    <row r="1156" spans="2:7" s="23" customFormat="1" x14ac:dyDescent="0.2">
      <c r="B1156" s="1"/>
      <c r="C1156" s="1"/>
      <c r="D1156" s="81"/>
      <c r="E1156" s="85"/>
      <c r="F1156" s="85"/>
      <c r="G1156" s="53"/>
    </row>
    <row r="1157" spans="2:7" s="23" customFormat="1" x14ac:dyDescent="0.2">
      <c r="B1157" s="1"/>
      <c r="C1157" s="1"/>
      <c r="D1157" s="81"/>
      <c r="E1157" s="85"/>
      <c r="F1157" s="85"/>
      <c r="G1157" s="53"/>
    </row>
    <row r="1158" spans="2:7" s="23" customFormat="1" x14ac:dyDescent="0.2">
      <c r="B1158" s="1"/>
      <c r="C1158" s="1"/>
      <c r="D1158" s="81"/>
      <c r="E1158" s="85"/>
      <c r="F1158" s="85"/>
      <c r="G1158" s="53"/>
    </row>
    <row r="1159" spans="2:7" s="23" customFormat="1" x14ac:dyDescent="0.2">
      <c r="B1159" s="1"/>
      <c r="C1159" s="1"/>
      <c r="D1159" s="81"/>
      <c r="E1159" s="85"/>
      <c r="F1159" s="85"/>
      <c r="G1159" s="53"/>
    </row>
    <row r="1160" spans="2:7" s="23" customFormat="1" x14ac:dyDescent="0.2">
      <c r="B1160" s="1"/>
      <c r="C1160" s="1"/>
      <c r="D1160" s="81"/>
      <c r="E1160" s="85"/>
      <c r="F1160" s="85"/>
      <c r="G1160" s="53"/>
    </row>
    <row r="1161" spans="2:7" s="23" customFormat="1" x14ac:dyDescent="0.2">
      <c r="B1161" s="1"/>
      <c r="C1161" s="1"/>
      <c r="D1161" s="81"/>
      <c r="E1161" s="85"/>
      <c r="F1161" s="85"/>
      <c r="G1161" s="53"/>
    </row>
    <row r="1162" spans="2:7" s="23" customFormat="1" x14ac:dyDescent="0.2">
      <c r="B1162" s="1"/>
      <c r="C1162" s="1"/>
      <c r="D1162" s="81"/>
      <c r="E1162" s="85"/>
      <c r="F1162" s="85"/>
      <c r="G1162" s="53"/>
    </row>
    <row r="1163" spans="2:7" s="23" customFormat="1" x14ac:dyDescent="0.2">
      <c r="B1163" s="1"/>
      <c r="C1163" s="1"/>
      <c r="D1163" s="81"/>
      <c r="E1163" s="85"/>
      <c r="F1163" s="85"/>
      <c r="G1163" s="53"/>
    </row>
    <row r="1164" spans="2:7" s="23" customFormat="1" x14ac:dyDescent="0.2">
      <c r="B1164" s="1"/>
      <c r="C1164" s="1"/>
      <c r="D1164" s="81"/>
      <c r="E1164" s="85"/>
      <c r="F1164" s="85"/>
      <c r="G1164" s="53"/>
    </row>
    <row r="1165" spans="2:7" s="23" customFormat="1" x14ac:dyDescent="0.2">
      <c r="B1165" s="1"/>
      <c r="C1165" s="1"/>
      <c r="D1165" s="81"/>
      <c r="E1165" s="85"/>
      <c r="F1165" s="85"/>
      <c r="G1165" s="53"/>
    </row>
    <row r="1166" spans="2:7" s="23" customFormat="1" x14ac:dyDescent="0.2">
      <c r="B1166" s="1"/>
      <c r="C1166" s="1"/>
      <c r="D1166" s="81"/>
      <c r="E1166" s="85"/>
      <c r="F1166" s="85"/>
      <c r="G1166" s="53"/>
    </row>
    <row r="1167" spans="2:7" s="23" customFormat="1" x14ac:dyDescent="0.2">
      <c r="B1167" s="1"/>
      <c r="C1167" s="1"/>
      <c r="D1167" s="81"/>
      <c r="E1167" s="85"/>
      <c r="F1167" s="85"/>
      <c r="G1167" s="53"/>
    </row>
    <row r="1168" spans="2:7" s="23" customFormat="1" x14ac:dyDescent="0.2">
      <c r="B1168" s="1"/>
      <c r="C1168" s="1"/>
      <c r="D1168" s="81"/>
      <c r="E1168" s="85"/>
      <c r="F1168" s="85"/>
      <c r="G1168" s="53"/>
    </row>
    <row r="1169" spans="2:7" s="23" customFormat="1" x14ac:dyDescent="0.2">
      <c r="B1169" s="1"/>
      <c r="C1169" s="1"/>
      <c r="D1169" s="81"/>
      <c r="E1169" s="85"/>
      <c r="F1169" s="85"/>
      <c r="G1169" s="53"/>
    </row>
    <row r="1170" spans="2:7" s="23" customFormat="1" x14ac:dyDescent="0.2">
      <c r="B1170" s="1"/>
      <c r="C1170" s="1"/>
      <c r="D1170" s="81"/>
      <c r="E1170" s="85"/>
      <c r="F1170" s="85"/>
      <c r="G1170" s="53"/>
    </row>
    <row r="1171" spans="2:7" s="23" customFormat="1" x14ac:dyDescent="0.2">
      <c r="B1171" s="1"/>
      <c r="C1171" s="1"/>
      <c r="D1171" s="81"/>
      <c r="E1171" s="85"/>
      <c r="F1171" s="85"/>
      <c r="G1171" s="53"/>
    </row>
    <row r="1172" spans="2:7" s="23" customFormat="1" x14ac:dyDescent="0.2">
      <c r="B1172" s="1"/>
      <c r="C1172" s="1"/>
      <c r="D1172" s="81"/>
      <c r="E1172" s="85"/>
      <c r="F1172" s="85"/>
      <c r="G1172" s="53"/>
    </row>
    <row r="1173" spans="2:7" s="23" customFormat="1" x14ac:dyDescent="0.2">
      <c r="B1173" s="1"/>
      <c r="C1173" s="1"/>
      <c r="D1173" s="81"/>
      <c r="E1173" s="85"/>
      <c r="F1173" s="85"/>
      <c r="G1173" s="53"/>
    </row>
    <row r="1174" spans="2:7" s="23" customFormat="1" x14ac:dyDescent="0.2">
      <c r="B1174" s="1"/>
      <c r="C1174" s="1"/>
      <c r="D1174" s="81"/>
      <c r="E1174" s="85"/>
      <c r="F1174" s="85"/>
      <c r="G1174" s="53"/>
    </row>
    <row r="1175" spans="2:7" s="23" customFormat="1" x14ac:dyDescent="0.2">
      <c r="B1175" s="1"/>
      <c r="C1175" s="1"/>
      <c r="D1175" s="81"/>
      <c r="E1175" s="85"/>
      <c r="F1175" s="85"/>
      <c r="G1175" s="53"/>
    </row>
    <row r="1176" spans="2:7" s="23" customFormat="1" x14ac:dyDescent="0.2">
      <c r="B1176" s="1"/>
      <c r="C1176" s="1"/>
      <c r="D1176" s="81"/>
      <c r="E1176" s="85"/>
      <c r="F1176" s="85"/>
      <c r="G1176" s="53"/>
    </row>
    <row r="1177" spans="2:7" s="23" customFormat="1" x14ac:dyDescent="0.2">
      <c r="B1177" s="1"/>
      <c r="C1177" s="1"/>
      <c r="D1177" s="81"/>
      <c r="E1177" s="85"/>
      <c r="F1177" s="85"/>
      <c r="G1177" s="53"/>
    </row>
    <row r="1178" spans="2:7" s="23" customFormat="1" x14ac:dyDescent="0.2">
      <c r="B1178" s="1"/>
      <c r="C1178" s="1"/>
      <c r="D1178" s="81"/>
      <c r="E1178" s="85"/>
      <c r="F1178" s="85"/>
      <c r="G1178" s="53"/>
    </row>
    <row r="1179" spans="2:7" s="23" customFormat="1" x14ac:dyDescent="0.2">
      <c r="B1179" s="1"/>
      <c r="C1179" s="1"/>
      <c r="D1179" s="81"/>
      <c r="E1179" s="85"/>
      <c r="F1179" s="85"/>
      <c r="G1179" s="53"/>
    </row>
    <row r="1180" spans="2:7" s="23" customFormat="1" x14ac:dyDescent="0.2">
      <c r="B1180" s="1"/>
      <c r="C1180" s="1"/>
      <c r="D1180" s="81"/>
      <c r="E1180" s="85"/>
      <c r="F1180" s="85"/>
      <c r="G1180" s="53"/>
    </row>
    <row r="1181" spans="2:7" s="23" customFormat="1" x14ac:dyDescent="0.2">
      <c r="B1181" s="1"/>
      <c r="C1181" s="1"/>
      <c r="D1181" s="81"/>
      <c r="E1181" s="85"/>
      <c r="F1181" s="85"/>
      <c r="G1181" s="53"/>
    </row>
    <row r="1182" spans="2:7" s="23" customFormat="1" x14ac:dyDescent="0.2">
      <c r="B1182" s="1"/>
      <c r="C1182" s="1"/>
      <c r="D1182" s="81"/>
      <c r="E1182" s="85"/>
      <c r="F1182" s="85"/>
      <c r="G1182" s="53"/>
    </row>
    <row r="1183" spans="2:7" s="23" customFormat="1" x14ac:dyDescent="0.2">
      <c r="B1183" s="1"/>
      <c r="C1183" s="1"/>
      <c r="D1183" s="81"/>
      <c r="E1183" s="85"/>
      <c r="F1183" s="85"/>
      <c r="G1183" s="53"/>
    </row>
    <row r="1184" spans="2:7" s="23" customFormat="1" x14ac:dyDescent="0.2">
      <c r="B1184" s="1"/>
      <c r="C1184" s="1"/>
      <c r="D1184" s="81"/>
      <c r="E1184" s="85"/>
      <c r="F1184" s="85"/>
      <c r="G1184" s="53"/>
    </row>
    <row r="1185" spans="2:7" s="23" customFormat="1" x14ac:dyDescent="0.2">
      <c r="B1185" s="1"/>
      <c r="C1185" s="1"/>
      <c r="D1185" s="81"/>
      <c r="E1185" s="85"/>
      <c r="F1185" s="85"/>
      <c r="G1185" s="53"/>
    </row>
    <row r="1186" spans="2:7" s="23" customFormat="1" x14ac:dyDescent="0.2">
      <c r="B1186" s="1"/>
      <c r="C1186" s="1"/>
      <c r="D1186" s="81"/>
      <c r="E1186" s="85"/>
      <c r="F1186" s="85"/>
      <c r="G1186" s="53"/>
    </row>
    <row r="1187" spans="2:7" s="23" customFormat="1" x14ac:dyDescent="0.2">
      <c r="B1187" s="1"/>
      <c r="C1187" s="1"/>
      <c r="D1187" s="81"/>
      <c r="E1187" s="85"/>
      <c r="F1187" s="85"/>
      <c r="G1187" s="53"/>
    </row>
    <row r="1188" spans="2:7" s="23" customFormat="1" x14ac:dyDescent="0.2">
      <c r="B1188" s="1"/>
      <c r="C1188" s="1"/>
      <c r="D1188" s="81"/>
      <c r="E1188" s="85"/>
      <c r="F1188" s="85"/>
      <c r="G1188" s="53"/>
    </row>
    <row r="1189" spans="2:7" s="23" customFormat="1" x14ac:dyDescent="0.2">
      <c r="B1189" s="1"/>
      <c r="C1189" s="1"/>
      <c r="D1189" s="81"/>
      <c r="E1189" s="85"/>
      <c r="F1189" s="85"/>
      <c r="G1189" s="53"/>
    </row>
    <row r="1190" spans="2:7" s="23" customFormat="1" x14ac:dyDescent="0.2">
      <c r="B1190" s="1"/>
      <c r="C1190" s="1"/>
      <c r="D1190" s="81"/>
      <c r="E1190" s="85"/>
      <c r="F1190" s="85"/>
      <c r="G1190" s="53"/>
    </row>
    <row r="1191" spans="2:7" s="23" customFormat="1" x14ac:dyDescent="0.2">
      <c r="B1191" s="1"/>
      <c r="C1191" s="1"/>
      <c r="D1191" s="81"/>
      <c r="E1191" s="85"/>
      <c r="F1191" s="85"/>
      <c r="G1191" s="53"/>
    </row>
    <row r="1192" spans="2:7" s="23" customFormat="1" x14ac:dyDescent="0.2">
      <c r="B1192" s="1"/>
      <c r="C1192" s="1"/>
      <c r="D1192" s="81"/>
      <c r="E1192" s="85"/>
      <c r="F1192" s="85"/>
      <c r="G1192" s="53"/>
    </row>
    <row r="1193" spans="2:7" s="23" customFormat="1" x14ac:dyDescent="0.2">
      <c r="B1193" s="1"/>
      <c r="C1193" s="1"/>
      <c r="D1193" s="81"/>
      <c r="E1193" s="85"/>
      <c r="F1193" s="85"/>
      <c r="G1193" s="53"/>
    </row>
    <row r="1194" spans="2:7" s="23" customFormat="1" x14ac:dyDescent="0.2">
      <c r="B1194" s="1"/>
      <c r="C1194" s="1"/>
      <c r="D1194" s="81"/>
      <c r="E1194" s="85"/>
      <c r="F1194" s="85"/>
      <c r="G1194" s="53"/>
    </row>
    <row r="1195" spans="2:7" s="23" customFormat="1" x14ac:dyDescent="0.2">
      <c r="B1195" s="1"/>
      <c r="C1195" s="1"/>
      <c r="D1195" s="81"/>
      <c r="E1195" s="85"/>
      <c r="F1195" s="85"/>
      <c r="G1195" s="53"/>
    </row>
    <row r="1196" spans="2:7" s="23" customFormat="1" x14ac:dyDescent="0.2">
      <c r="B1196" s="1"/>
      <c r="C1196" s="1"/>
      <c r="D1196" s="81"/>
      <c r="E1196" s="85"/>
      <c r="F1196" s="85"/>
      <c r="G1196" s="53"/>
    </row>
    <row r="1197" spans="2:7" s="23" customFormat="1" x14ac:dyDescent="0.2">
      <c r="B1197" s="1"/>
      <c r="C1197" s="1"/>
      <c r="D1197" s="81"/>
      <c r="E1197" s="85"/>
      <c r="F1197" s="85"/>
      <c r="G1197" s="53"/>
    </row>
    <row r="1198" spans="2:7" s="23" customFormat="1" x14ac:dyDescent="0.2">
      <c r="B1198" s="1"/>
      <c r="C1198" s="1"/>
      <c r="D1198" s="81"/>
      <c r="E1198" s="85"/>
      <c r="F1198" s="85"/>
      <c r="G1198" s="53"/>
    </row>
    <row r="1199" spans="2:7" s="23" customFormat="1" x14ac:dyDescent="0.2">
      <c r="B1199" s="1"/>
      <c r="C1199" s="1"/>
      <c r="D1199" s="81"/>
      <c r="E1199" s="85"/>
      <c r="F1199" s="85"/>
      <c r="G1199" s="53"/>
    </row>
    <row r="1200" spans="2:7" s="23" customFormat="1" x14ac:dyDescent="0.2">
      <c r="B1200" s="1"/>
      <c r="C1200" s="1"/>
      <c r="D1200" s="81"/>
      <c r="E1200" s="85"/>
      <c r="F1200" s="85"/>
      <c r="G1200" s="53"/>
    </row>
    <row r="1201" spans="2:7" s="23" customFormat="1" x14ac:dyDescent="0.2">
      <c r="B1201" s="1"/>
      <c r="C1201" s="1"/>
      <c r="D1201" s="81"/>
      <c r="E1201" s="85"/>
      <c r="F1201" s="85"/>
      <c r="G1201" s="53"/>
    </row>
    <row r="1202" spans="2:7" s="23" customFormat="1" x14ac:dyDescent="0.2">
      <c r="B1202" s="1"/>
      <c r="C1202" s="1"/>
      <c r="D1202" s="81"/>
      <c r="E1202" s="85"/>
      <c r="F1202" s="85"/>
      <c r="G1202" s="53"/>
    </row>
    <row r="1203" spans="2:7" s="23" customFormat="1" x14ac:dyDescent="0.2">
      <c r="B1203" s="1"/>
      <c r="C1203" s="1"/>
      <c r="D1203" s="81"/>
      <c r="E1203" s="85"/>
      <c r="F1203" s="85"/>
      <c r="G1203" s="53"/>
    </row>
    <row r="1204" spans="2:7" s="23" customFormat="1" x14ac:dyDescent="0.2">
      <c r="B1204" s="1"/>
      <c r="C1204" s="1"/>
      <c r="D1204" s="81"/>
      <c r="E1204" s="85"/>
      <c r="F1204" s="85"/>
      <c r="G1204" s="53"/>
    </row>
    <row r="1205" spans="2:7" s="23" customFormat="1" x14ac:dyDescent="0.2">
      <c r="B1205" s="1"/>
      <c r="C1205" s="1"/>
      <c r="D1205" s="81"/>
      <c r="E1205" s="85"/>
      <c r="F1205" s="85"/>
      <c r="G1205" s="53"/>
    </row>
    <row r="1206" spans="2:7" s="23" customFormat="1" x14ac:dyDescent="0.2">
      <c r="B1206" s="1"/>
      <c r="C1206" s="1"/>
      <c r="D1206" s="81"/>
      <c r="E1206" s="85"/>
      <c r="F1206" s="85"/>
      <c r="G1206" s="53"/>
    </row>
  </sheetData>
  <sheetProtection password="C6AC" sheet="1" objects="1" scenarios="1"/>
  <conditionalFormatting sqref="D7:D506">
    <cfRule type="cellIs" dxfId="42" priority="1" operator="notEqual">
      <formula>$F7</formula>
    </cfRule>
  </conditionalFormatting>
  <dataValidations count="1">
    <dataValidation type="list" allowBlank="1" showInputMessage="1" showErrorMessage="1" sqref="D7:D506">
      <formula1>MapAltDescID</formula1>
    </dataValidation>
  </dataValidations>
  <hyperlinks>
    <hyperlink ref="B1" location="Menu!A1" tooltip="Click here" display="Menu"/>
    <hyperlink ref="C1" location="'Map descriptions'!A1" display="Customise mapping"/>
    <hyperlink ref="G1" location="'ChartofAccounts'!A1" tooltip="Click here" display="Chart of accounts"/>
    <hyperlink ref="H1" location="Report!A1" display="Report"/>
  </hyperlinks>
  <pageMargins left="0.74803149606299213" right="0.74803149606299213" top="0.98425196850393704" bottom="0.98425196850393704" header="0.51181102362204722" footer="0.51181102362204722"/>
  <pageSetup scale="88" fitToHeight="100" orientation="portrait" horizontalDpi="4294967294" r:id="rId1"/>
  <headerFooter alignWithMargins="0"/>
  <legacy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B1:Q1206"/>
  <sheetViews>
    <sheetView showGridLines="0" workbookViewId="0">
      <selection activeCell="D7" sqref="D7"/>
    </sheetView>
  </sheetViews>
  <sheetFormatPr defaultRowHeight="11.25" x14ac:dyDescent="0.2"/>
  <cols>
    <col min="1" max="1" width="1.7109375" style="1" customWidth="1"/>
    <col min="2" max="2" width="10.7109375" style="1" bestFit="1" customWidth="1"/>
    <col min="3" max="3" width="22.140625" style="1" customWidth="1"/>
    <col min="4" max="4" width="12.28515625" style="141" customWidth="1"/>
    <col min="5" max="5" width="13.5703125" style="53" bestFit="1" customWidth="1"/>
    <col min="6" max="15" width="12.140625" style="53" customWidth="1"/>
    <col min="16" max="16" width="12.140625" style="53" hidden="1" customWidth="1"/>
    <col min="17" max="17" width="0" style="1" hidden="1" customWidth="1"/>
    <col min="18" max="16384" width="9.140625" style="1"/>
  </cols>
  <sheetData>
    <row r="1" spans="2:17" s="9" customFormat="1" ht="16.5" customHeight="1" x14ac:dyDescent="0.2">
      <c r="B1" s="93" t="s">
        <v>23</v>
      </c>
      <c r="C1" s="94" t="s">
        <v>474</v>
      </c>
      <c r="D1" s="120" t="s">
        <v>1173</v>
      </c>
      <c r="E1" s="92"/>
      <c r="F1" s="94" t="s">
        <v>477</v>
      </c>
      <c r="G1" s="52"/>
      <c r="H1" s="51"/>
      <c r="I1" s="53"/>
      <c r="J1" s="53"/>
      <c r="K1" s="54"/>
      <c r="L1" s="54"/>
      <c r="M1" s="54"/>
      <c r="N1" s="54"/>
      <c r="O1" s="54"/>
      <c r="P1" s="54"/>
    </row>
    <row r="2" spans="2:17" s="7" customFormat="1" ht="23.25" x14ac:dyDescent="0.2">
      <c r="B2" s="169" t="str">
        <f>EntityName</f>
        <v>Company A</v>
      </c>
      <c r="C2" s="170"/>
      <c r="D2" s="170"/>
      <c r="E2" s="171"/>
      <c r="F2" s="175">
        <f>YearEnd</f>
        <v>41698</v>
      </c>
      <c r="G2" s="176"/>
      <c r="H2" s="176"/>
      <c r="I2" s="176"/>
      <c r="J2" s="55"/>
      <c r="K2" s="55"/>
      <c r="L2" s="55"/>
      <c r="M2" s="55"/>
      <c r="N2" s="55"/>
      <c r="O2" s="55"/>
      <c r="P2" s="55"/>
    </row>
    <row r="3" spans="2:17" s="7" customFormat="1" ht="23.25" x14ac:dyDescent="0.2">
      <c r="B3" s="166" t="s">
        <v>1221</v>
      </c>
      <c r="C3" s="167"/>
      <c r="D3" s="167"/>
      <c r="E3" s="167"/>
      <c r="F3" s="167"/>
      <c r="G3" s="167"/>
      <c r="H3" s="167"/>
      <c r="I3" s="168"/>
      <c r="J3" s="55"/>
      <c r="K3" s="55"/>
      <c r="L3" s="55"/>
      <c r="M3" s="55"/>
      <c r="N3" s="55"/>
      <c r="O3" s="55"/>
      <c r="P3" s="55"/>
    </row>
    <row r="4" spans="2:17" s="3" customFormat="1" ht="12.75" x14ac:dyDescent="0.2">
      <c r="B4" s="15"/>
      <c r="C4"/>
      <c r="D4" s="116"/>
      <c r="E4" s="59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</row>
    <row r="5" spans="2:17" s="3" customFormat="1" ht="14.25" x14ac:dyDescent="0.3">
      <c r="B5" s="15"/>
      <c r="C5"/>
      <c r="D5" s="60">
        <f t="shared" ref="D5:O5" si="0">SUBTOTAL(9,D7:D506)</f>
        <v>0</v>
      </c>
      <c r="E5" s="60">
        <f t="shared" si="0"/>
        <v>0</v>
      </c>
      <c r="F5" s="60">
        <f t="shared" si="0"/>
        <v>0</v>
      </c>
      <c r="G5" s="60">
        <f t="shared" si="0"/>
        <v>0</v>
      </c>
      <c r="H5" s="60">
        <f t="shared" si="0"/>
        <v>0</v>
      </c>
      <c r="I5" s="60">
        <f t="shared" si="0"/>
        <v>0</v>
      </c>
      <c r="J5" s="60">
        <f t="shared" si="0"/>
        <v>0</v>
      </c>
      <c r="K5" s="60">
        <f t="shared" si="0"/>
        <v>0</v>
      </c>
      <c r="L5" s="60">
        <f t="shared" si="0"/>
        <v>0</v>
      </c>
      <c r="M5" s="60">
        <f t="shared" si="0"/>
        <v>0</v>
      </c>
      <c r="N5" s="60">
        <f t="shared" si="0"/>
        <v>0</v>
      </c>
      <c r="O5" s="60">
        <f t="shared" si="0"/>
        <v>0</v>
      </c>
      <c r="P5" s="60"/>
    </row>
    <row r="6" spans="2:17" s="23" customFormat="1" ht="13.5" x14ac:dyDescent="0.3">
      <c r="B6" s="43" t="s">
        <v>30</v>
      </c>
      <c r="C6" s="43" t="s">
        <v>42</v>
      </c>
      <c r="D6" s="57" t="s">
        <v>431</v>
      </c>
      <c r="E6" s="57" t="s">
        <v>432</v>
      </c>
      <c r="F6" s="57" t="s">
        <v>433</v>
      </c>
      <c r="G6" s="57" t="s">
        <v>434</v>
      </c>
      <c r="H6" s="57" t="s">
        <v>435</v>
      </c>
      <c r="I6" s="57" t="s">
        <v>436</v>
      </c>
      <c r="J6" s="57" t="s">
        <v>437</v>
      </c>
      <c r="K6" s="57" t="s">
        <v>438</v>
      </c>
      <c r="L6" s="57" t="s">
        <v>439</v>
      </c>
      <c r="M6" s="57" t="s">
        <v>440</v>
      </c>
      <c r="N6" s="57" t="s">
        <v>441</v>
      </c>
      <c r="O6" s="57" t="s">
        <v>442</v>
      </c>
      <c r="P6" s="117" t="s">
        <v>406</v>
      </c>
      <c r="Q6" s="117" t="s">
        <v>1223</v>
      </c>
    </row>
    <row r="7" spans="2:17" s="23" customFormat="1" ht="13.5" x14ac:dyDescent="0.3">
      <c r="B7" s="101" t="s">
        <v>478</v>
      </c>
      <c r="C7" s="102" t="s">
        <v>614</v>
      </c>
      <c r="D7" s="104"/>
      <c r="E7" s="104"/>
      <c r="F7" s="104"/>
      <c r="G7" s="105"/>
      <c r="H7" s="105"/>
      <c r="I7" s="105"/>
      <c r="J7" s="105"/>
      <c r="K7" s="105"/>
      <c r="L7" s="105"/>
      <c r="M7" s="105"/>
      <c r="N7" s="105"/>
      <c r="O7" s="105"/>
      <c r="P7" s="118" t="str">
        <f>VLOOKUP(ChartofAccounts[[#This Row],[AccountNumber]],ChartofAccounts2[#All],4,FALSE)</f>
        <v/>
      </c>
      <c r="Q7" s="118" t="str">
        <f>IF(ISNA(VLOOKUP(ChartofAccounts[[#This Row],[AccountNumber]],ChartofAccounts2[#All],1,FALSE)),"NO","YES")</f>
        <v>YES</v>
      </c>
    </row>
    <row r="8" spans="2:17" s="23" customFormat="1" ht="13.5" x14ac:dyDescent="0.3">
      <c r="B8" s="101" t="s">
        <v>479</v>
      </c>
      <c r="C8" s="102" t="s">
        <v>615</v>
      </c>
      <c r="D8" s="104"/>
      <c r="E8" s="104"/>
      <c r="F8" s="104"/>
      <c r="G8" s="105"/>
      <c r="H8" s="105"/>
      <c r="I8" s="105"/>
      <c r="J8" s="105"/>
      <c r="K8" s="105"/>
      <c r="L8" s="105"/>
      <c r="M8" s="105"/>
      <c r="N8" s="105"/>
      <c r="O8" s="105"/>
      <c r="P8" s="118" t="str">
        <f>VLOOKUP(ChartofAccounts[[#This Row],[AccountNumber]],ChartofAccounts2[#All],4,FALSE)</f>
        <v/>
      </c>
      <c r="Q8" s="118" t="str">
        <f>IF(ISNA(VLOOKUP(ChartofAccounts[[#This Row],[AccountNumber]],ChartofAccounts2[#All],1,FALSE)),"NO","YES")</f>
        <v>YES</v>
      </c>
    </row>
    <row r="9" spans="2:17" s="23" customFormat="1" ht="13.5" x14ac:dyDescent="0.3">
      <c r="B9" s="101" t="s">
        <v>480</v>
      </c>
      <c r="C9" s="102" t="s">
        <v>616</v>
      </c>
      <c r="D9" s="104"/>
      <c r="E9" s="104"/>
      <c r="F9" s="104"/>
      <c r="G9" s="104"/>
      <c r="H9" s="104"/>
      <c r="I9" s="105"/>
      <c r="J9" s="105"/>
      <c r="K9" s="105"/>
      <c r="L9" s="105"/>
      <c r="M9" s="105"/>
      <c r="N9" s="105"/>
      <c r="O9" s="105"/>
      <c r="P9" s="118" t="str">
        <f>VLOOKUP(ChartofAccounts[[#This Row],[AccountNumber]],ChartofAccounts2[#All],4,FALSE)</f>
        <v/>
      </c>
      <c r="Q9" s="118" t="str">
        <f>IF(ISNA(VLOOKUP(ChartofAccounts[[#This Row],[AccountNumber]],ChartofAccounts2[#All],1,FALSE)),"NO","YES")</f>
        <v>YES</v>
      </c>
    </row>
    <row r="10" spans="2:17" s="23" customFormat="1" ht="13.5" x14ac:dyDescent="0.3">
      <c r="B10" s="101" t="s">
        <v>481</v>
      </c>
      <c r="C10" s="102" t="s">
        <v>617</v>
      </c>
      <c r="D10" s="104"/>
      <c r="E10" s="104"/>
      <c r="F10" s="104"/>
      <c r="G10" s="105"/>
      <c r="H10" s="105"/>
      <c r="I10" s="105"/>
      <c r="J10" s="105"/>
      <c r="K10" s="105"/>
      <c r="L10" s="105"/>
      <c r="M10" s="105"/>
      <c r="N10" s="105"/>
      <c r="O10" s="105"/>
      <c r="P10" s="118" t="str">
        <f>VLOOKUP(ChartofAccounts[[#This Row],[AccountNumber]],ChartofAccounts2[#All],4,FALSE)</f>
        <v/>
      </c>
      <c r="Q10" s="118" t="str">
        <f>IF(ISNA(VLOOKUP(ChartofAccounts[[#This Row],[AccountNumber]],ChartofAccounts2[#All],1,FALSE)),"NO","YES")</f>
        <v>YES</v>
      </c>
    </row>
    <row r="11" spans="2:17" s="23" customFormat="1" ht="13.5" x14ac:dyDescent="0.3">
      <c r="B11" s="101" t="s">
        <v>482</v>
      </c>
      <c r="C11" s="102" t="s">
        <v>618</v>
      </c>
      <c r="D11" s="104"/>
      <c r="E11" s="104"/>
      <c r="F11" s="104"/>
      <c r="G11" s="105"/>
      <c r="H11" s="105"/>
      <c r="I11" s="105"/>
      <c r="J11" s="105"/>
      <c r="K11" s="105"/>
      <c r="L11" s="105"/>
      <c r="M11" s="105"/>
      <c r="N11" s="105"/>
      <c r="O11" s="105"/>
      <c r="P11" s="118" t="str">
        <f>VLOOKUP(ChartofAccounts[[#This Row],[AccountNumber]],ChartofAccounts2[#All],4,FALSE)</f>
        <v/>
      </c>
      <c r="Q11" s="118" t="str">
        <f>IF(ISNA(VLOOKUP(ChartofAccounts[[#This Row],[AccountNumber]],ChartofAccounts2[#All],1,FALSE)),"NO","YES")</f>
        <v>YES</v>
      </c>
    </row>
    <row r="12" spans="2:17" s="23" customFormat="1" ht="13.5" x14ac:dyDescent="0.3">
      <c r="B12" s="101" t="s">
        <v>483</v>
      </c>
      <c r="C12" s="102" t="s">
        <v>619</v>
      </c>
      <c r="D12" s="104"/>
      <c r="E12" s="104"/>
      <c r="F12" s="104"/>
      <c r="G12" s="105"/>
      <c r="H12" s="105"/>
      <c r="I12" s="105"/>
      <c r="J12" s="105"/>
      <c r="K12" s="105"/>
      <c r="L12" s="105"/>
      <c r="M12" s="105"/>
      <c r="N12" s="105"/>
      <c r="O12" s="105"/>
      <c r="P12" s="118" t="str">
        <f>VLOOKUP(ChartofAccounts[[#This Row],[AccountNumber]],ChartofAccounts2[#All],4,FALSE)</f>
        <v/>
      </c>
      <c r="Q12" s="118" t="str">
        <f>IF(ISNA(VLOOKUP(ChartofAccounts[[#This Row],[AccountNumber]],ChartofAccounts2[#All],1,FALSE)),"NO","YES")</f>
        <v>YES</v>
      </c>
    </row>
    <row r="13" spans="2:17" s="23" customFormat="1" ht="13.5" x14ac:dyDescent="0.3">
      <c r="B13" s="101" t="s">
        <v>484</v>
      </c>
      <c r="C13" s="102" t="s">
        <v>620</v>
      </c>
      <c r="D13" s="104"/>
      <c r="E13" s="104"/>
      <c r="F13" s="104"/>
      <c r="G13" s="105"/>
      <c r="H13" s="105"/>
      <c r="I13" s="105"/>
      <c r="J13" s="105"/>
      <c r="K13" s="105"/>
      <c r="L13" s="105"/>
      <c r="M13" s="105"/>
      <c r="N13" s="105"/>
      <c r="O13" s="105"/>
      <c r="P13" s="118" t="str">
        <f>VLOOKUP(ChartofAccounts[[#This Row],[AccountNumber]],ChartofAccounts2[#All],4,FALSE)</f>
        <v/>
      </c>
      <c r="Q13" s="118" t="str">
        <f>IF(ISNA(VLOOKUP(ChartofAccounts[[#This Row],[AccountNumber]],ChartofAccounts2[#All],1,FALSE)),"NO","YES")</f>
        <v>YES</v>
      </c>
    </row>
    <row r="14" spans="2:17" s="23" customFormat="1" ht="13.5" x14ac:dyDescent="0.3">
      <c r="B14" s="101" t="s">
        <v>485</v>
      </c>
      <c r="C14" s="102" t="s">
        <v>621</v>
      </c>
      <c r="D14" s="104"/>
      <c r="E14" s="104"/>
      <c r="F14" s="104"/>
      <c r="G14" s="105"/>
      <c r="H14" s="105"/>
      <c r="I14" s="105"/>
      <c r="J14" s="105"/>
      <c r="K14" s="105"/>
      <c r="L14" s="105"/>
      <c r="M14" s="105"/>
      <c r="N14" s="105"/>
      <c r="O14" s="105"/>
      <c r="P14" s="118" t="str">
        <f>VLOOKUP(ChartofAccounts[[#This Row],[AccountNumber]],ChartofAccounts2[#All],4,FALSE)</f>
        <v/>
      </c>
      <c r="Q14" s="118" t="str">
        <f>IF(ISNA(VLOOKUP(ChartofAccounts[[#This Row],[AccountNumber]],ChartofAccounts2[#All],1,FALSE)),"NO","YES")</f>
        <v>YES</v>
      </c>
    </row>
    <row r="15" spans="2:17" s="23" customFormat="1" ht="13.5" x14ac:dyDescent="0.3">
      <c r="B15" s="101" t="s">
        <v>486</v>
      </c>
      <c r="C15" s="102" t="s">
        <v>622</v>
      </c>
      <c r="D15" s="104"/>
      <c r="E15" s="104"/>
      <c r="F15" s="104"/>
      <c r="G15" s="105"/>
      <c r="H15" s="105"/>
      <c r="I15" s="105"/>
      <c r="J15" s="105"/>
      <c r="K15" s="105"/>
      <c r="L15" s="105"/>
      <c r="M15" s="105"/>
      <c r="N15" s="105"/>
      <c r="O15" s="105"/>
      <c r="P15" s="118" t="str">
        <f>VLOOKUP(ChartofAccounts[[#This Row],[AccountNumber]],ChartofAccounts2[#All],4,FALSE)</f>
        <v/>
      </c>
      <c r="Q15" s="118" t="str">
        <f>IF(ISNA(VLOOKUP(ChartofAccounts[[#This Row],[AccountNumber]],ChartofAccounts2[#All],1,FALSE)),"NO","YES")</f>
        <v>YES</v>
      </c>
    </row>
    <row r="16" spans="2:17" s="23" customFormat="1" ht="13.5" x14ac:dyDescent="0.3">
      <c r="B16" s="101" t="s">
        <v>487</v>
      </c>
      <c r="C16" s="102" t="s">
        <v>623</v>
      </c>
      <c r="D16" s="104"/>
      <c r="E16" s="104"/>
      <c r="F16" s="104"/>
      <c r="G16" s="105"/>
      <c r="H16" s="105"/>
      <c r="I16" s="105"/>
      <c r="J16" s="105"/>
      <c r="K16" s="105"/>
      <c r="L16" s="105"/>
      <c r="M16" s="105"/>
      <c r="N16" s="105"/>
      <c r="O16" s="105"/>
      <c r="P16" s="118" t="str">
        <f>VLOOKUP(ChartofAccounts[[#This Row],[AccountNumber]],ChartofAccounts2[#All],4,FALSE)</f>
        <v/>
      </c>
      <c r="Q16" s="118" t="str">
        <f>IF(ISNA(VLOOKUP(ChartofAccounts[[#This Row],[AccountNumber]],ChartofAccounts2[#All],1,FALSE)),"NO","YES")</f>
        <v>YES</v>
      </c>
    </row>
    <row r="17" spans="2:17" s="23" customFormat="1" ht="13.5" x14ac:dyDescent="0.3">
      <c r="B17" s="101" t="s">
        <v>488</v>
      </c>
      <c r="C17" s="102" t="s">
        <v>624</v>
      </c>
      <c r="D17" s="104"/>
      <c r="E17" s="104"/>
      <c r="F17" s="104"/>
      <c r="G17" s="105"/>
      <c r="H17" s="105"/>
      <c r="I17" s="105"/>
      <c r="J17" s="105"/>
      <c r="K17" s="105"/>
      <c r="L17" s="105"/>
      <c r="M17" s="105"/>
      <c r="N17" s="105"/>
      <c r="O17" s="105"/>
      <c r="P17" s="118" t="str">
        <f>VLOOKUP(ChartofAccounts[[#This Row],[AccountNumber]],ChartofAccounts2[#All],4,FALSE)</f>
        <v/>
      </c>
      <c r="Q17" s="118" t="str">
        <f>IF(ISNA(VLOOKUP(ChartofAccounts[[#This Row],[AccountNumber]],ChartofAccounts2[#All],1,FALSE)),"NO","YES")</f>
        <v>YES</v>
      </c>
    </row>
    <row r="18" spans="2:17" s="23" customFormat="1" ht="13.5" x14ac:dyDescent="0.3">
      <c r="B18" s="101" t="s">
        <v>489</v>
      </c>
      <c r="C18" s="102" t="s">
        <v>625</v>
      </c>
      <c r="D18" s="104"/>
      <c r="E18" s="104"/>
      <c r="F18" s="104"/>
      <c r="G18" s="105"/>
      <c r="H18" s="105"/>
      <c r="I18" s="105"/>
      <c r="J18" s="105"/>
      <c r="K18" s="105"/>
      <c r="L18" s="105"/>
      <c r="M18" s="105"/>
      <c r="N18" s="105"/>
      <c r="O18" s="105"/>
      <c r="P18" s="118" t="str">
        <f>VLOOKUP(ChartofAccounts[[#This Row],[AccountNumber]],ChartofAccounts2[#All],4,FALSE)</f>
        <v/>
      </c>
      <c r="Q18" s="118" t="str">
        <f>IF(ISNA(VLOOKUP(ChartofAccounts[[#This Row],[AccountNumber]],ChartofAccounts2[#All],1,FALSE)),"NO","YES")</f>
        <v>YES</v>
      </c>
    </row>
    <row r="19" spans="2:17" s="23" customFormat="1" ht="13.5" x14ac:dyDescent="0.3">
      <c r="B19" s="101" t="s">
        <v>490</v>
      </c>
      <c r="C19" s="102" t="s">
        <v>626</v>
      </c>
      <c r="D19" s="104"/>
      <c r="E19" s="104"/>
      <c r="F19" s="104"/>
      <c r="G19" s="105"/>
      <c r="H19" s="105"/>
      <c r="I19" s="105"/>
      <c r="J19" s="105"/>
      <c r="K19" s="105"/>
      <c r="L19" s="105"/>
      <c r="M19" s="105"/>
      <c r="N19" s="105"/>
      <c r="O19" s="105"/>
      <c r="P19" s="118" t="str">
        <f>VLOOKUP(ChartofAccounts[[#This Row],[AccountNumber]],ChartofAccounts2[#All],4,FALSE)</f>
        <v/>
      </c>
      <c r="Q19" s="118" t="str">
        <f>IF(ISNA(VLOOKUP(ChartofAccounts[[#This Row],[AccountNumber]],ChartofAccounts2[#All],1,FALSE)),"NO","YES")</f>
        <v>YES</v>
      </c>
    </row>
    <row r="20" spans="2:17" s="23" customFormat="1" ht="13.5" x14ac:dyDescent="0.3">
      <c r="B20" s="101" t="s">
        <v>491</v>
      </c>
      <c r="C20" s="102" t="s">
        <v>627</v>
      </c>
      <c r="D20" s="104"/>
      <c r="E20" s="104"/>
      <c r="F20" s="104"/>
      <c r="G20" s="105"/>
      <c r="H20" s="105"/>
      <c r="I20" s="105"/>
      <c r="J20" s="105"/>
      <c r="K20" s="105"/>
      <c r="L20" s="105"/>
      <c r="M20" s="105"/>
      <c r="N20" s="105"/>
      <c r="O20" s="105"/>
      <c r="P20" s="118" t="str">
        <f>VLOOKUP(ChartofAccounts[[#This Row],[AccountNumber]],ChartofAccounts2[#All],4,FALSE)</f>
        <v/>
      </c>
      <c r="Q20" s="118" t="str">
        <f>IF(ISNA(VLOOKUP(ChartofAccounts[[#This Row],[AccountNumber]],ChartofAccounts2[#All],1,FALSE)),"NO","YES")</f>
        <v>YES</v>
      </c>
    </row>
    <row r="21" spans="2:17" s="23" customFormat="1" ht="13.5" x14ac:dyDescent="0.3">
      <c r="B21" s="101" t="s">
        <v>492</v>
      </c>
      <c r="C21" s="102" t="s">
        <v>628</v>
      </c>
      <c r="D21" s="104"/>
      <c r="E21" s="104"/>
      <c r="F21" s="104"/>
      <c r="G21" s="105"/>
      <c r="H21" s="105"/>
      <c r="I21" s="105"/>
      <c r="J21" s="105"/>
      <c r="K21" s="105"/>
      <c r="L21" s="105"/>
      <c r="M21" s="105"/>
      <c r="N21" s="105"/>
      <c r="O21" s="105"/>
      <c r="P21" s="118" t="str">
        <f>VLOOKUP(ChartofAccounts[[#This Row],[AccountNumber]],ChartofAccounts2[#All],4,FALSE)</f>
        <v/>
      </c>
      <c r="Q21" s="118" t="str">
        <f>IF(ISNA(VLOOKUP(ChartofAccounts[[#This Row],[AccountNumber]],ChartofAccounts2[#All],1,FALSE)),"NO","YES")</f>
        <v>YES</v>
      </c>
    </row>
    <row r="22" spans="2:17" s="23" customFormat="1" ht="13.5" x14ac:dyDescent="0.3">
      <c r="B22" s="101" t="s">
        <v>493</v>
      </c>
      <c r="C22" s="102" t="s">
        <v>629</v>
      </c>
      <c r="D22" s="104"/>
      <c r="E22" s="104"/>
      <c r="F22" s="104"/>
      <c r="G22" s="105"/>
      <c r="H22" s="105"/>
      <c r="I22" s="105"/>
      <c r="J22" s="105"/>
      <c r="K22" s="105"/>
      <c r="L22" s="105"/>
      <c r="M22" s="105"/>
      <c r="N22" s="105"/>
      <c r="O22" s="105"/>
      <c r="P22" s="118" t="str">
        <f>VLOOKUP(ChartofAccounts[[#This Row],[AccountNumber]],ChartofAccounts2[#All],4,FALSE)</f>
        <v/>
      </c>
      <c r="Q22" s="118" t="str">
        <f>IF(ISNA(VLOOKUP(ChartofAccounts[[#This Row],[AccountNumber]],ChartofAccounts2[#All],1,FALSE)),"NO","YES")</f>
        <v>YES</v>
      </c>
    </row>
    <row r="23" spans="2:17" s="23" customFormat="1" ht="13.5" x14ac:dyDescent="0.3">
      <c r="B23" s="101" t="s">
        <v>494</v>
      </c>
      <c r="C23" s="102" t="s">
        <v>630</v>
      </c>
      <c r="D23" s="104"/>
      <c r="E23" s="104"/>
      <c r="F23" s="104"/>
      <c r="G23" s="105"/>
      <c r="H23" s="105"/>
      <c r="I23" s="105"/>
      <c r="J23" s="105"/>
      <c r="K23" s="105"/>
      <c r="L23" s="105"/>
      <c r="M23" s="105"/>
      <c r="N23" s="105"/>
      <c r="O23" s="105"/>
      <c r="P23" s="118" t="str">
        <f>VLOOKUP(ChartofAccounts[[#This Row],[AccountNumber]],ChartofAccounts2[#All],4,FALSE)</f>
        <v/>
      </c>
      <c r="Q23" s="118" t="str">
        <f>IF(ISNA(VLOOKUP(ChartofAccounts[[#This Row],[AccountNumber]],ChartofAccounts2[#All],1,FALSE)),"NO","YES")</f>
        <v>YES</v>
      </c>
    </row>
    <row r="24" spans="2:17" s="23" customFormat="1" ht="13.5" x14ac:dyDescent="0.3">
      <c r="B24" s="101" t="s">
        <v>495</v>
      </c>
      <c r="C24" s="102" t="s">
        <v>631</v>
      </c>
      <c r="D24" s="104"/>
      <c r="E24" s="104"/>
      <c r="F24" s="104"/>
      <c r="G24" s="105"/>
      <c r="H24" s="105"/>
      <c r="I24" s="105"/>
      <c r="J24" s="105"/>
      <c r="K24" s="105"/>
      <c r="L24" s="105"/>
      <c r="M24" s="105"/>
      <c r="N24" s="105"/>
      <c r="O24" s="105"/>
      <c r="P24" s="118" t="str">
        <f>VLOOKUP(ChartofAccounts[[#This Row],[AccountNumber]],ChartofAccounts2[#All],4,FALSE)</f>
        <v/>
      </c>
      <c r="Q24" s="118" t="str">
        <f>IF(ISNA(VLOOKUP(ChartofAccounts[[#This Row],[AccountNumber]],ChartofAccounts2[#All],1,FALSE)),"NO","YES")</f>
        <v>YES</v>
      </c>
    </row>
    <row r="25" spans="2:17" s="23" customFormat="1" ht="13.5" x14ac:dyDescent="0.3">
      <c r="B25" s="101" t="s">
        <v>496</v>
      </c>
      <c r="C25" s="102" t="s">
        <v>632</v>
      </c>
      <c r="D25" s="104"/>
      <c r="E25" s="104"/>
      <c r="F25" s="104"/>
      <c r="G25" s="105"/>
      <c r="H25" s="105"/>
      <c r="I25" s="105"/>
      <c r="J25" s="105"/>
      <c r="K25" s="105"/>
      <c r="L25" s="105"/>
      <c r="M25" s="105"/>
      <c r="N25" s="105"/>
      <c r="O25" s="105"/>
      <c r="P25" s="118" t="str">
        <f>VLOOKUP(ChartofAccounts[[#This Row],[AccountNumber]],ChartofAccounts2[#All],4,FALSE)</f>
        <v/>
      </c>
      <c r="Q25" s="118" t="str">
        <f>IF(ISNA(VLOOKUP(ChartofAccounts[[#This Row],[AccountNumber]],ChartofAccounts2[#All],1,FALSE)),"NO","YES")</f>
        <v>YES</v>
      </c>
    </row>
    <row r="26" spans="2:17" s="23" customFormat="1" ht="13.5" x14ac:dyDescent="0.3">
      <c r="B26" s="101" t="s">
        <v>497</v>
      </c>
      <c r="C26" s="102" t="s">
        <v>633</v>
      </c>
      <c r="D26" s="104"/>
      <c r="E26" s="104"/>
      <c r="F26" s="104"/>
      <c r="G26" s="105"/>
      <c r="H26" s="105"/>
      <c r="I26" s="105"/>
      <c r="J26" s="105"/>
      <c r="K26" s="105"/>
      <c r="L26" s="105"/>
      <c r="M26" s="105"/>
      <c r="N26" s="105"/>
      <c r="O26" s="105"/>
      <c r="P26" s="118" t="str">
        <f>VLOOKUP(ChartofAccounts[[#This Row],[AccountNumber]],ChartofAccounts2[#All],4,FALSE)</f>
        <v/>
      </c>
      <c r="Q26" s="118" t="str">
        <f>IF(ISNA(VLOOKUP(ChartofAccounts[[#This Row],[AccountNumber]],ChartofAccounts2[#All],1,FALSE)),"NO","YES")</f>
        <v>YES</v>
      </c>
    </row>
    <row r="27" spans="2:17" s="23" customFormat="1" ht="13.5" x14ac:dyDescent="0.3">
      <c r="B27" s="101" t="s">
        <v>498</v>
      </c>
      <c r="C27" s="102" t="s">
        <v>634</v>
      </c>
      <c r="D27" s="104"/>
      <c r="E27" s="104"/>
      <c r="F27" s="104"/>
      <c r="G27" s="105"/>
      <c r="H27" s="105"/>
      <c r="I27" s="105"/>
      <c r="J27" s="105"/>
      <c r="K27" s="105"/>
      <c r="L27" s="105"/>
      <c r="M27" s="105"/>
      <c r="N27" s="105"/>
      <c r="O27" s="105"/>
      <c r="P27" s="118" t="str">
        <f>VLOOKUP(ChartofAccounts[[#This Row],[AccountNumber]],ChartofAccounts2[#All],4,FALSE)</f>
        <v/>
      </c>
      <c r="Q27" s="118" t="str">
        <f>IF(ISNA(VLOOKUP(ChartofAccounts[[#This Row],[AccountNumber]],ChartofAccounts2[#All],1,FALSE)),"NO","YES")</f>
        <v>YES</v>
      </c>
    </row>
    <row r="28" spans="2:17" s="23" customFormat="1" ht="13.5" x14ac:dyDescent="0.3">
      <c r="B28" s="101" t="s">
        <v>499</v>
      </c>
      <c r="C28" s="102" t="s">
        <v>635</v>
      </c>
      <c r="D28" s="104"/>
      <c r="E28" s="104"/>
      <c r="F28" s="104"/>
      <c r="G28" s="105"/>
      <c r="H28" s="105"/>
      <c r="I28" s="105"/>
      <c r="J28" s="105"/>
      <c r="K28" s="105"/>
      <c r="L28" s="105"/>
      <c r="M28" s="105"/>
      <c r="N28" s="105"/>
      <c r="O28" s="105"/>
      <c r="P28" s="118" t="str">
        <f>VLOOKUP(ChartofAccounts[[#This Row],[AccountNumber]],ChartofAccounts2[#All],4,FALSE)</f>
        <v/>
      </c>
      <c r="Q28" s="118" t="str">
        <f>IF(ISNA(VLOOKUP(ChartofAccounts[[#This Row],[AccountNumber]],ChartofAccounts2[#All],1,FALSE)),"NO","YES")</f>
        <v>YES</v>
      </c>
    </row>
    <row r="29" spans="2:17" s="23" customFormat="1" ht="13.5" x14ac:dyDescent="0.3">
      <c r="B29" s="101" t="s">
        <v>500</v>
      </c>
      <c r="C29" s="102" t="s">
        <v>636</v>
      </c>
      <c r="D29" s="104"/>
      <c r="E29" s="104"/>
      <c r="F29" s="104"/>
      <c r="G29" s="105"/>
      <c r="H29" s="105"/>
      <c r="I29" s="105"/>
      <c r="J29" s="105"/>
      <c r="K29" s="105"/>
      <c r="L29" s="105"/>
      <c r="M29" s="105"/>
      <c r="N29" s="105"/>
      <c r="O29" s="105"/>
      <c r="P29" s="118" t="str">
        <f>VLOOKUP(ChartofAccounts[[#This Row],[AccountNumber]],ChartofAccounts2[#All],4,FALSE)</f>
        <v/>
      </c>
      <c r="Q29" s="118" t="str">
        <f>IF(ISNA(VLOOKUP(ChartofAccounts[[#This Row],[AccountNumber]],ChartofAccounts2[#All],1,FALSE)),"NO","YES")</f>
        <v>YES</v>
      </c>
    </row>
    <row r="30" spans="2:17" s="23" customFormat="1" ht="13.5" x14ac:dyDescent="0.3">
      <c r="B30" s="101" t="s">
        <v>501</v>
      </c>
      <c r="C30" s="102" t="s">
        <v>637</v>
      </c>
      <c r="D30" s="104"/>
      <c r="E30" s="104"/>
      <c r="F30" s="104"/>
      <c r="G30" s="105"/>
      <c r="H30" s="105"/>
      <c r="I30" s="105"/>
      <c r="J30" s="105"/>
      <c r="K30" s="105"/>
      <c r="L30" s="105"/>
      <c r="M30" s="105"/>
      <c r="N30" s="105"/>
      <c r="O30" s="105"/>
      <c r="P30" s="118" t="str">
        <f>VLOOKUP(ChartofAccounts[[#This Row],[AccountNumber]],ChartofAccounts2[#All],4,FALSE)</f>
        <v/>
      </c>
      <c r="Q30" s="118" t="str">
        <f>IF(ISNA(VLOOKUP(ChartofAccounts[[#This Row],[AccountNumber]],ChartofAccounts2[#All],1,FALSE)),"NO","YES")</f>
        <v>YES</v>
      </c>
    </row>
    <row r="31" spans="2:17" s="23" customFormat="1" ht="13.5" x14ac:dyDescent="0.3">
      <c r="B31" s="101" t="s">
        <v>502</v>
      </c>
      <c r="C31" s="102" t="s">
        <v>638</v>
      </c>
      <c r="D31" s="104"/>
      <c r="E31" s="104"/>
      <c r="F31" s="104"/>
      <c r="G31" s="105"/>
      <c r="H31" s="105"/>
      <c r="I31" s="105"/>
      <c r="J31" s="105"/>
      <c r="K31" s="105"/>
      <c r="L31" s="105"/>
      <c r="M31" s="105"/>
      <c r="N31" s="105"/>
      <c r="O31" s="105"/>
      <c r="P31" s="118" t="str">
        <f>VLOOKUP(ChartofAccounts[[#This Row],[AccountNumber]],ChartofAccounts2[#All],4,FALSE)</f>
        <v/>
      </c>
      <c r="Q31" s="118" t="str">
        <f>IF(ISNA(VLOOKUP(ChartofAccounts[[#This Row],[AccountNumber]],ChartofAccounts2[#All],1,FALSE)),"NO","YES")</f>
        <v>YES</v>
      </c>
    </row>
    <row r="32" spans="2:17" s="23" customFormat="1" ht="13.5" x14ac:dyDescent="0.3">
      <c r="B32" s="101" t="s">
        <v>503</v>
      </c>
      <c r="C32" s="102" t="s">
        <v>639</v>
      </c>
      <c r="D32" s="104"/>
      <c r="E32" s="104"/>
      <c r="F32" s="104"/>
      <c r="G32" s="105"/>
      <c r="H32" s="105"/>
      <c r="I32" s="105"/>
      <c r="J32" s="105"/>
      <c r="K32" s="105"/>
      <c r="L32" s="105"/>
      <c r="M32" s="105"/>
      <c r="N32" s="105"/>
      <c r="O32" s="105"/>
      <c r="P32" s="118" t="str">
        <f>VLOOKUP(ChartofAccounts[[#This Row],[AccountNumber]],ChartofAccounts2[#All],4,FALSE)</f>
        <v/>
      </c>
      <c r="Q32" s="118" t="str">
        <f>IF(ISNA(VLOOKUP(ChartofAccounts[[#This Row],[AccountNumber]],ChartofAccounts2[#All],1,FALSE)),"NO","YES")</f>
        <v>YES</v>
      </c>
    </row>
    <row r="33" spans="2:17" s="23" customFormat="1" ht="13.5" x14ac:dyDescent="0.3">
      <c r="B33" s="101" t="s">
        <v>504</v>
      </c>
      <c r="C33" s="102" t="s">
        <v>640</v>
      </c>
      <c r="D33" s="104"/>
      <c r="E33" s="104"/>
      <c r="F33" s="104"/>
      <c r="G33" s="105"/>
      <c r="H33" s="105"/>
      <c r="I33" s="105"/>
      <c r="J33" s="105"/>
      <c r="K33" s="105"/>
      <c r="L33" s="105"/>
      <c r="M33" s="105"/>
      <c r="N33" s="105"/>
      <c r="O33" s="105"/>
      <c r="P33" s="118" t="str">
        <f>VLOOKUP(ChartofAccounts[[#This Row],[AccountNumber]],ChartofAccounts2[#All],4,FALSE)</f>
        <v/>
      </c>
      <c r="Q33" s="118" t="str">
        <f>IF(ISNA(VLOOKUP(ChartofAccounts[[#This Row],[AccountNumber]],ChartofAccounts2[#All],1,FALSE)),"NO","YES")</f>
        <v>YES</v>
      </c>
    </row>
    <row r="34" spans="2:17" s="23" customFormat="1" ht="13.5" x14ac:dyDescent="0.3">
      <c r="B34" s="101" t="s">
        <v>505</v>
      </c>
      <c r="C34" s="102" t="s">
        <v>641</v>
      </c>
      <c r="D34" s="104"/>
      <c r="E34" s="104"/>
      <c r="F34" s="104"/>
      <c r="G34" s="105"/>
      <c r="H34" s="105"/>
      <c r="I34" s="105"/>
      <c r="J34" s="105"/>
      <c r="K34" s="105"/>
      <c r="L34" s="105"/>
      <c r="M34" s="105"/>
      <c r="N34" s="105"/>
      <c r="O34" s="105"/>
      <c r="P34" s="118" t="str">
        <f>VLOOKUP(ChartofAccounts[[#This Row],[AccountNumber]],ChartofAccounts2[#All],4,FALSE)</f>
        <v/>
      </c>
      <c r="Q34" s="118" t="str">
        <f>IF(ISNA(VLOOKUP(ChartofAccounts[[#This Row],[AccountNumber]],ChartofAccounts2[#All],1,FALSE)),"NO","YES")</f>
        <v>YES</v>
      </c>
    </row>
    <row r="35" spans="2:17" s="23" customFormat="1" ht="13.5" x14ac:dyDescent="0.3">
      <c r="B35" s="101" t="s">
        <v>506</v>
      </c>
      <c r="C35" s="102" t="s">
        <v>642</v>
      </c>
      <c r="D35" s="104"/>
      <c r="E35" s="104"/>
      <c r="F35" s="104"/>
      <c r="G35" s="105"/>
      <c r="H35" s="105"/>
      <c r="I35" s="105"/>
      <c r="J35" s="105"/>
      <c r="K35" s="105"/>
      <c r="L35" s="105"/>
      <c r="M35" s="105"/>
      <c r="N35" s="105"/>
      <c r="O35" s="105"/>
      <c r="P35" s="118" t="str">
        <f>VLOOKUP(ChartofAccounts[[#This Row],[AccountNumber]],ChartofAccounts2[#All],4,FALSE)</f>
        <v/>
      </c>
      <c r="Q35" s="118" t="str">
        <f>IF(ISNA(VLOOKUP(ChartofAccounts[[#This Row],[AccountNumber]],ChartofAccounts2[#All],1,FALSE)),"NO","YES")</f>
        <v>YES</v>
      </c>
    </row>
    <row r="36" spans="2:17" s="23" customFormat="1" ht="13.5" x14ac:dyDescent="0.3">
      <c r="B36" s="101" t="s">
        <v>507</v>
      </c>
      <c r="C36" s="102" t="s">
        <v>643</v>
      </c>
      <c r="D36" s="104"/>
      <c r="E36" s="104"/>
      <c r="F36" s="104"/>
      <c r="G36" s="105"/>
      <c r="H36" s="105"/>
      <c r="I36" s="105"/>
      <c r="J36" s="105"/>
      <c r="K36" s="105"/>
      <c r="L36" s="105"/>
      <c r="M36" s="105"/>
      <c r="N36" s="105"/>
      <c r="O36" s="105"/>
      <c r="P36" s="118" t="str">
        <f>VLOOKUP(ChartofAccounts[[#This Row],[AccountNumber]],ChartofAccounts2[#All],4,FALSE)</f>
        <v/>
      </c>
      <c r="Q36" s="118" t="str">
        <f>IF(ISNA(VLOOKUP(ChartofAccounts[[#This Row],[AccountNumber]],ChartofAccounts2[#All],1,FALSE)),"NO","YES")</f>
        <v>YES</v>
      </c>
    </row>
    <row r="37" spans="2:17" s="23" customFormat="1" ht="13.5" x14ac:dyDescent="0.3">
      <c r="B37" s="101" t="s">
        <v>508</v>
      </c>
      <c r="C37" s="102" t="s">
        <v>644</v>
      </c>
      <c r="D37" s="104"/>
      <c r="E37" s="104"/>
      <c r="F37" s="104"/>
      <c r="G37" s="105"/>
      <c r="H37" s="105"/>
      <c r="I37" s="105"/>
      <c r="J37" s="105"/>
      <c r="K37" s="105"/>
      <c r="L37" s="105"/>
      <c r="M37" s="105"/>
      <c r="N37" s="105"/>
      <c r="O37" s="105"/>
      <c r="P37" s="118" t="str">
        <f>VLOOKUP(ChartofAccounts[[#This Row],[AccountNumber]],ChartofAccounts2[#All],4,FALSE)</f>
        <v/>
      </c>
      <c r="Q37" s="118" t="str">
        <f>IF(ISNA(VLOOKUP(ChartofAccounts[[#This Row],[AccountNumber]],ChartofAccounts2[#All],1,FALSE)),"NO","YES")</f>
        <v>YES</v>
      </c>
    </row>
    <row r="38" spans="2:17" s="23" customFormat="1" ht="13.5" x14ac:dyDescent="0.3">
      <c r="B38" s="101" t="s">
        <v>509</v>
      </c>
      <c r="C38" s="102" t="s">
        <v>645</v>
      </c>
      <c r="D38" s="104"/>
      <c r="E38" s="104"/>
      <c r="F38" s="104"/>
      <c r="G38" s="105"/>
      <c r="H38" s="105"/>
      <c r="I38" s="105"/>
      <c r="J38" s="105"/>
      <c r="K38" s="105"/>
      <c r="L38" s="105"/>
      <c r="M38" s="105"/>
      <c r="N38" s="105"/>
      <c r="O38" s="105"/>
      <c r="P38" s="118" t="str">
        <f>VLOOKUP(ChartofAccounts[[#This Row],[AccountNumber]],ChartofAccounts2[#All],4,FALSE)</f>
        <v/>
      </c>
      <c r="Q38" s="118" t="str">
        <f>IF(ISNA(VLOOKUP(ChartofAccounts[[#This Row],[AccountNumber]],ChartofAccounts2[#All],1,FALSE)),"NO","YES")</f>
        <v>YES</v>
      </c>
    </row>
    <row r="39" spans="2:17" s="23" customFormat="1" ht="13.5" x14ac:dyDescent="0.3">
      <c r="B39" s="101" t="s">
        <v>510</v>
      </c>
      <c r="C39" s="102" t="s">
        <v>646</v>
      </c>
      <c r="D39" s="104"/>
      <c r="E39" s="104"/>
      <c r="F39" s="104"/>
      <c r="G39" s="105"/>
      <c r="H39" s="105"/>
      <c r="I39" s="105"/>
      <c r="J39" s="105"/>
      <c r="K39" s="105"/>
      <c r="L39" s="105"/>
      <c r="M39" s="105"/>
      <c r="N39" s="105"/>
      <c r="O39" s="105"/>
      <c r="P39" s="118" t="str">
        <f>VLOOKUP(ChartofAccounts[[#This Row],[AccountNumber]],ChartofAccounts2[#All],4,FALSE)</f>
        <v/>
      </c>
      <c r="Q39" s="118" t="str">
        <f>IF(ISNA(VLOOKUP(ChartofAccounts[[#This Row],[AccountNumber]],ChartofAccounts2[#All],1,FALSE)),"NO","YES")</f>
        <v>YES</v>
      </c>
    </row>
    <row r="40" spans="2:17" s="23" customFormat="1" ht="13.5" x14ac:dyDescent="0.3">
      <c r="B40" s="101" t="s">
        <v>511</v>
      </c>
      <c r="C40" s="102" t="s">
        <v>647</v>
      </c>
      <c r="D40" s="104"/>
      <c r="E40" s="104"/>
      <c r="F40" s="104"/>
      <c r="G40" s="105"/>
      <c r="H40" s="105"/>
      <c r="I40" s="105"/>
      <c r="J40" s="105"/>
      <c r="K40" s="105"/>
      <c r="L40" s="105"/>
      <c r="M40" s="105"/>
      <c r="N40" s="105"/>
      <c r="O40" s="105"/>
      <c r="P40" s="118" t="str">
        <f>VLOOKUP(ChartofAccounts[[#This Row],[AccountNumber]],ChartofAccounts2[#All],4,FALSE)</f>
        <v/>
      </c>
      <c r="Q40" s="118" t="str">
        <f>IF(ISNA(VLOOKUP(ChartofAccounts[[#This Row],[AccountNumber]],ChartofAccounts2[#All],1,FALSE)),"NO","YES")</f>
        <v>YES</v>
      </c>
    </row>
    <row r="41" spans="2:17" s="23" customFormat="1" ht="13.5" x14ac:dyDescent="0.3">
      <c r="B41" s="101" t="s">
        <v>512</v>
      </c>
      <c r="C41" s="102" t="s">
        <v>648</v>
      </c>
      <c r="D41" s="104"/>
      <c r="E41" s="104"/>
      <c r="F41" s="104"/>
      <c r="G41" s="105"/>
      <c r="H41" s="105"/>
      <c r="I41" s="105"/>
      <c r="J41" s="105"/>
      <c r="K41" s="105"/>
      <c r="L41" s="105"/>
      <c r="M41" s="105"/>
      <c r="N41" s="105"/>
      <c r="O41" s="105"/>
      <c r="P41" s="118" t="str">
        <f>VLOOKUP(ChartofAccounts[[#This Row],[AccountNumber]],ChartofAccounts2[#All],4,FALSE)</f>
        <v/>
      </c>
      <c r="Q41" s="118" t="str">
        <f>IF(ISNA(VLOOKUP(ChartofAccounts[[#This Row],[AccountNumber]],ChartofAccounts2[#All],1,FALSE)),"NO","YES")</f>
        <v>YES</v>
      </c>
    </row>
    <row r="42" spans="2:17" s="23" customFormat="1" ht="13.5" x14ac:dyDescent="0.3">
      <c r="B42" s="101" t="s">
        <v>513</v>
      </c>
      <c r="C42" s="102" t="s">
        <v>649</v>
      </c>
      <c r="D42" s="104"/>
      <c r="E42" s="104"/>
      <c r="F42" s="104"/>
      <c r="G42" s="105"/>
      <c r="H42" s="105"/>
      <c r="I42" s="105"/>
      <c r="J42" s="105"/>
      <c r="K42" s="105"/>
      <c r="L42" s="105"/>
      <c r="M42" s="105"/>
      <c r="N42" s="105"/>
      <c r="O42" s="105"/>
      <c r="P42" s="118" t="str">
        <f>VLOOKUP(ChartofAccounts[[#This Row],[AccountNumber]],ChartofAccounts2[#All],4,FALSE)</f>
        <v/>
      </c>
      <c r="Q42" s="118" t="str">
        <f>IF(ISNA(VLOOKUP(ChartofAccounts[[#This Row],[AccountNumber]],ChartofAccounts2[#All],1,FALSE)),"NO","YES")</f>
        <v>YES</v>
      </c>
    </row>
    <row r="43" spans="2:17" s="23" customFormat="1" ht="13.5" x14ac:dyDescent="0.3">
      <c r="B43" s="101" t="s">
        <v>514</v>
      </c>
      <c r="C43" s="102" t="s">
        <v>650</v>
      </c>
      <c r="D43" s="104"/>
      <c r="E43" s="104"/>
      <c r="F43" s="104"/>
      <c r="G43" s="105"/>
      <c r="H43" s="105"/>
      <c r="I43" s="105"/>
      <c r="J43" s="105"/>
      <c r="K43" s="105"/>
      <c r="L43" s="105"/>
      <c r="M43" s="105"/>
      <c r="N43" s="105"/>
      <c r="O43" s="105"/>
      <c r="P43" s="118" t="str">
        <f>VLOOKUP(ChartofAccounts[[#This Row],[AccountNumber]],ChartofAccounts2[#All],4,FALSE)</f>
        <v/>
      </c>
      <c r="Q43" s="118" t="str">
        <f>IF(ISNA(VLOOKUP(ChartofAccounts[[#This Row],[AccountNumber]],ChartofAccounts2[#All],1,FALSE)),"NO","YES")</f>
        <v>YES</v>
      </c>
    </row>
    <row r="44" spans="2:17" s="23" customFormat="1" ht="13.5" x14ac:dyDescent="0.3">
      <c r="B44" s="101" t="s">
        <v>515</v>
      </c>
      <c r="C44" s="102" t="s">
        <v>651</v>
      </c>
      <c r="D44" s="104"/>
      <c r="E44" s="104"/>
      <c r="F44" s="104"/>
      <c r="G44" s="105"/>
      <c r="H44" s="105"/>
      <c r="I44" s="105"/>
      <c r="J44" s="105"/>
      <c r="K44" s="105"/>
      <c r="L44" s="105"/>
      <c r="M44" s="105"/>
      <c r="N44" s="105"/>
      <c r="O44" s="105"/>
      <c r="P44" s="118" t="str">
        <f>VLOOKUP(ChartofAccounts[[#This Row],[AccountNumber]],ChartofAccounts2[#All],4,FALSE)</f>
        <v/>
      </c>
      <c r="Q44" s="118" t="str">
        <f>IF(ISNA(VLOOKUP(ChartofAccounts[[#This Row],[AccountNumber]],ChartofAccounts2[#All],1,FALSE)),"NO","YES")</f>
        <v>YES</v>
      </c>
    </row>
    <row r="45" spans="2:17" s="23" customFormat="1" ht="13.5" x14ac:dyDescent="0.3">
      <c r="B45" s="101" t="s">
        <v>516</v>
      </c>
      <c r="C45" s="102" t="s">
        <v>652</v>
      </c>
      <c r="D45" s="104"/>
      <c r="E45" s="104"/>
      <c r="F45" s="104"/>
      <c r="G45" s="105"/>
      <c r="H45" s="105"/>
      <c r="I45" s="105"/>
      <c r="J45" s="105"/>
      <c r="K45" s="105"/>
      <c r="L45" s="105"/>
      <c r="M45" s="105"/>
      <c r="N45" s="105"/>
      <c r="O45" s="105"/>
      <c r="P45" s="118" t="str">
        <f>VLOOKUP(ChartofAccounts[[#This Row],[AccountNumber]],ChartofAccounts2[#All],4,FALSE)</f>
        <v/>
      </c>
      <c r="Q45" s="118" t="str">
        <f>IF(ISNA(VLOOKUP(ChartofAccounts[[#This Row],[AccountNumber]],ChartofAccounts2[#All],1,FALSE)),"NO","YES")</f>
        <v>YES</v>
      </c>
    </row>
    <row r="46" spans="2:17" s="23" customFormat="1" ht="13.5" x14ac:dyDescent="0.3">
      <c r="B46" s="101" t="s">
        <v>517</v>
      </c>
      <c r="C46" s="102" t="s">
        <v>653</v>
      </c>
      <c r="D46" s="104"/>
      <c r="E46" s="104"/>
      <c r="F46" s="104"/>
      <c r="G46" s="105"/>
      <c r="H46" s="105"/>
      <c r="I46" s="105"/>
      <c r="J46" s="105"/>
      <c r="K46" s="105"/>
      <c r="L46" s="105"/>
      <c r="M46" s="105"/>
      <c r="N46" s="105"/>
      <c r="O46" s="105"/>
      <c r="P46" s="118" t="str">
        <f>VLOOKUP(ChartofAccounts[[#This Row],[AccountNumber]],ChartofAccounts2[#All],4,FALSE)</f>
        <v/>
      </c>
      <c r="Q46" s="118" t="str">
        <f>IF(ISNA(VLOOKUP(ChartofAccounts[[#This Row],[AccountNumber]],ChartofAccounts2[#All],1,FALSE)),"NO","YES")</f>
        <v>YES</v>
      </c>
    </row>
    <row r="47" spans="2:17" s="23" customFormat="1" ht="13.5" x14ac:dyDescent="0.3">
      <c r="B47" s="101" t="s">
        <v>518</v>
      </c>
      <c r="C47" s="102" t="s">
        <v>654</v>
      </c>
      <c r="D47" s="104"/>
      <c r="E47" s="104"/>
      <c r="F47" s="104"/>
      <c r="G47" s="105"/>
      <c r="H47" s="105"/>
      <c r="I47" s="105"/>
      <c r="J47" s="105"/>
      <c r="K47" s="105"/>
      <c r="L47" s="105"/>
      <c r="M47" s="105"/>
      <c r="N47" s="105"/>
      <c r="O47" s="105"/>
      <c r="P47" s="118" t="str">
        <f>VLOOKUP(ChartofAccounts[[#This Row],[AccountNumber]],ChartofAccounts2[#All],4,FALSE)</f>
        <v/>
      </c>
      <c r="Q47" s="118" t="str">
        <f>IF(ISNA(VLOOKUP(ChartofAccounts[[#This Row],[AccountNumber]],ChartofAccounts2[#All],1,FALSE)),"NO","YES")</f>
        <v>YES</v>
      </c>
    </row>
    <row r="48" spans="2:17" s="23" customFormat="1" ht="13.5" x14ac:dyDescent="0.3">
      <c r="B48" s="101" t="s">
        <v>519</v>
      </c>
      <c r="C48" s="102" t="s">
        <v>655</v>
      </c>
      <c r="D48" s="104"/>
      <c r="E48" s="104"/>
      <c r="F48" s="104"/>
      <c r="G48" s="105"/>
      <c r="H48" s="105"/>
      <c r="I48" s="105"/>
      <c r="J48" s="105"/>
      <c r="K48" s="105"/>
      <c r="L48" s="105"/>
      <c r="M48" s="105"/>
      <c r="N48" s="105"/>
      <c r="O48" s="105"/>
      <c r="P48" s="118" t="str">
        <f>VLOOKUP(ChartofAccounts[[#This Row],[AccountNumber]],ChartofAccounts2[#All],4,FALSE)</f>
        <v/>
      </c>
      <c r="Q48" s="118" t="str">
        <f>IF(ISNA(VLOOKUP(ChartofAccounts[[#This Row],[AccountNumber]],ChartofAccounts2[#All],1,FALSE)),"NO","YES")</f>
        <v>YES</v>
      </c>
    </row>
    <row r="49" spans="2:17" s="23" customFormat="1" ht="13.5" x14ac:dyDescent="0.3">
      <c r="B49" s="101" t="s">
        <v>520</v>
      </c>
      <c r="C49" s="102" t="s">
        <v>656</v>
      </c>
      <c r="D49" s="104"/>
      <c r="E49" s="104"/>
      <c r="F49" s="104"/>
      <c r="G49" s="105"/>
      <c r="H49" s="105"/>
      <c r="I49" s="105"/>
      <c r="J49" s="105"/>
      <c r="K49" s="105"/>
      <c r="L49" s="105"/>
      <c r="M49" s="105"/>
      <c r="N49" s="105"/>
      <c r="O49" s="105"/>
      <c r="P49" s="118" t="str">
        <f>VLOOKUP(ChartofAccounts[[#This Row],[AccountNumber]],ChartofAccounts2[#All],4,FALSE)</f>
        <v/>
      </c>
      <c r="Q49" s="118" t="str">
        <f>IF(ISNA(VLOOKUP(ChartofAccounts[[#This Row],[AccountNumber]],ChartofAccounts2[#All],1,FALSE)),"NO","YES")</f>
        <v>YES</v>
      </c>
    </row>
    <row r="50" spans="2:17" s="23" customFormat="1" ht="13.5" x14ac:dyDescent="0.3">
      <c r="B50" s="101" t="s">
        <v>521</v>
      </c>
      <c r="C50" s="102" t="s">
        <v>657</v>
      </c>
      <c r="D50" s="104"/>
      <c r="E50" s="104"/>
      <c r="F50" s="104"/>
      <c r="G50" s="105"/>
      <c r="H50" s="105"/>
      <c r="I50" s="105"/>
      <c r="J50" s="105"/>
      <c r="K50" s="105"/>
      <c r="L50" s="105"/>
      <c r="M50" s="105"/>
      <c r="N50" s="105"/>
      <c r="O50" s="105"/>
      <c r="P50" s="118" t="str">
        <f>VLOOKUP(ChartofAccounts[[#This Row],[AccountNumber]],ChartofAccounts2[#All],4,FALSE)</f>
        <v/>
      </c>
      <c r="Q50" s="118" t="str">
        <f>IF(ISNA(VLOOKUP(ChartofAccounts[[#This Row],[AccountNumber]],ChartofAccounts2[#All],1,FALSE)),"NO","YES")</f>
        <v>YES</v>
      </c>
    </row>
    <row r="51" spans="2:17" s="23" customFormat="1" ht="13.5" x14ac:dyDescent="0.3">
      <c r="B51" s="101" t="s">
        <v>522</v>
      </c>
      <c r="C51" s="102" t="s">
        <v>658</v>
      </c>
      <c r="D51" s="104"/>
      <c r="E51" s="104"/>
      <c r="F51" s="104"/>
      <c r="G51" s="105"/>
      <c r="H51" s="105"/>
      <c r="I51" s="105"/>
      <c r="J51" s="105"/>
      <c r="K51" s="105"/>
      <c r="L51" s="105"/>
      <c r="M51" s="105"/>
      <c r="N51" s="105"/>
      <c r="O51" s="105"/>
      <c r="P51" s="118" t="str">
        <f>VLOOKUP(ChartofAccounts[[#This Row],[AccountNumber]],ChartofAccounts2[#All],4,FALSE)</f>
        <v/>
      </c>
      <c r="Q51" s="118" t="str">
        <f>IF(ISNA(VLOOKUP(ChartofAccounts[[#This Row],[AccountNumber]],ChartofAccounts2[#All],1,FALSE)),"NO","YES")</f>
        <v>YES</v>
      </c>
    </row>
    <row r="52" spans="2:17" s="23" customFormat="1" ht="13.5" x14ac:dyDescent="0.3">
      <c r="B52" s="101" t="s">
        <v>523</v>
      </c>
      <c r="C52" s="102" t="s">
        <v>659</v>
      </c>
      <c r="D52" s="104"/>
      <c r="E52" s="104"/>
      <c r="F52" s="104"/>
      <c r="G52" s="105"/>
      <c r="H52" s="105"/>
      <c r="I52" s="105"/>
      <c r="J52" s="105"/>
      <c r="K52" s="105"/>
      <c r="L52" s="105"/>
      <c r="M52" s="105"/>
      <c r="N52" s="105"/>
      <c r="O52" s="105"/>
      <c r="P52" s="118" t="str">
        <f>VLOOKUP(ChartofAccounts[[#This Row],[AccountNumber]],ChartofAccounts2[#All],4,FALSE)</f>
        <v/>
      </c>
      <c r="Q52" s="118" t="str">
        <f>IF(ISNA(VLOOKUP(ChartofAccounts[[#This Row],[AccountNumber]],ChartofAccounts2[#All],1,FALSE)),"NO","YES")</f>
        <v>YES</v>
      </c>
    </row>
    <row r="53" spans="2:17" s="23" customFormat="1" ht="13.5" x14ac:dyDescent="0.3">
      <c r="B53" s="101" t="s">
        <v>524</v>
      </c>
      <c r="C53" s="102" t="s">
        <v>660</v>
      </c>
      <c r="D53" s="104"/>
      <c r="E53" s="104"/>
      <c r="F53" s="104"/>
      <c r="G53" s="105"/>
      <c r="H53" s="105"/>
      <c r="I53" s="105"/>
      <c r="J53" s="105"/>
      <c r="K53" s="105"/>
      <c r="L53" s="105"/>
      <c r="M53" s="105"/>
      <c r="N53" s="105"/>
      <c r="O53" s="105"/>
      <c r="P53" s="118" t="str">
        <f>VLOOKUP(ChartofAccounts[[#This Row],[AccountNumber]],ChartofAccounts2[#All],4,FALSE)</f>
        <v/>
      </c>
      <c r="Q53" s="118" t="str">
        <f>IF(ISNA(VLOOKUP(ChartofAccounts[[#This Row],[AccountNumber]],ChartofAccounts2[#All],1,FALSE)),"NO","YES")</f>
        <v>YES</v>
      </c>
    </row>
    <row r="54" spans="2:17" s="23" customFormat="1" ht="13.5" x14ac:dyDescent="0.3">
      <c r="B54" s="101" t="s">
        <v>525</v>
      </c>
      <c r="C54" s="102" t="s">
        <v>661</v>
      </c>
      <c r="D54" s="104"/>
      <c r="E54" s="104"/>
      <c r="F54" s="104"/>
      <c r="G54" s="105"/>
      <c r="H54" s="105"/>
      <c r="I54" s="105"/>
      <c r="J54" s="105"/>
      <c r="K54" s="105"/>
      <c r="L54" s="105"/>
      <c r="M54" s="105"/>
      <c r="N54" s="105"/>
      <c r="O54" s="105"/>
      <c r="P54" s="118" t="str">
        <f>VLOOKUP(ChartofAccounts[[#This Row],[AccountNumber]],ChartofAccounts2[#All],4,FALSE)</f>
        <v/>
      </c>
      <c r="Q54" s="118" t="str">
        <f>IF(ISNA(VLOOKUP(ChartofAccounts[[#This Row],[AccountNumber]],ChartofAccounts2[#All],1,FALSE)),"NO","YES")</f>
        <v>YES</v>
      </c>
    </row>
    <row r="55" spans="2:17" s="23" customFormat="1" ht="13.5" x14ac:dyDescent="0.3">
      <c r="B55" s="101" t="s">
        <v>526</v>
      </c>
      <c r="C55" s="102" t="s">
        <v>662</v>
      </c>
      <c r="D55" s="104"/>
      <c r="E55" s="104"/>
      <c r="F55" s="104"/>
      <c r="G55" s="105"/>
      <c r="H55" s="105"/>
      <c r="I55" s="105"/>
      <c r="J55" s="105"/>
      <c r="K55" s="105"/>
      <c r="L55" s="105"/>
      <c r="M55" s="105"/>
      <c r="N55" s="105"/>
      <c r="O55" s="105"/>
      <c r="P55" s="118" t="str">
        <f>VLOOKUP(ChartofAccounts[[#This Row],[AccountNumber]],ChartofAccounts2[#All],4,FALSE)</f>
        <v/>
      </c>
      <c r="Q55" s="118" t="str">
        <f>IF(ISNA(VLOOKUP(ChartofAccounts[[#This Row],[AccountNumber]],ChartofAccounts2[#All],1,FALSE)),"NO","YES")</f>
        <v>YES</v>
      </c>
    </row>
    <row r="56" spans="2:17" s="23" customFormat="1" ht="13.5" x14ac:dyDescent="0.3">
      <c r="B56" s="101" t="s">
        <v>527</v>
      </c>
      <c r="C56" s="102" t="s">
        <v>663</v>
      </c>
      <c r="D56" s="104"/>
      <c r="E56" s="104"/>
      <c r="F56" s="104"/>
      <c r="G56" s="105"/>
      <c r="H56" s="105"/>
      <c r="I56" s="105"/>
      <c r="J56" s="105"/>
      <c r="K56" s="105"/>
      <c r="L56" s="105"/>
      <c r="M56" s="105"/>
      <c r="N56" s="105"/>
      <c r="O56" s="105"/>
      <c r="P56" s="118" t="str">
        <f>VLOOKUP(ChartofAccounts[[#This Row],[AccountNumber]],ChartofAccounts2[#All],4,FALSE)</f>
        <v/>
      </c>
      <c r="Q56" s="118" t="str">
        <f>IF(ISNA(VLOOKUP(ChartofAccounts[[#This Row],[AccountNumber]],ChartofAccounts2[#All],1,FALSE)),"NO","YES")</f>
        <v>YES</v>
      </c>
    </row>
    <row r="57" spans="2:17" s="23" customFormat="1" ht="13.5" x14ac:dyDescent="0.3">
      <c r="B57" s="101" t="s">
        <v>528</v>
      </c>
      <c r="C57" s="102" t="s">
        <v>664</v>
      </c>
      <c r="D57" s="104"/>
      <c r="E57" s="104"/>
      <c r="F57" s="104"/>
      <c r="G57" s="105"/>
      <c r="H57" s="105"/>
      <c r="I57" s="105"/>
      <c r="J57" s="105"/>
      <c r="K57" s="105"/>
      <c r="L57" s="105"/>
      <c r="M57" s="105"/>
      <c r="N57" s="105"/>
      <c r="O57" s="105"/>
      <c r="P57" s="118" t="str">
        <f>VLOOKUP(ChartofAccounts[[#This Row],[AccountNumber]],ChartofAccounts2[#All],4,FALSE)</f>
        <v/>
      </c>
      <c r="Q57" s="118" t="str">
        <f>IF(ISNA(VLOOKUP(ChartofAccounts[[#This Row],[AccountNumber]],ChartofAccounts2[#All],1,FALSE)),"NO","YES")</f>
        <v>YES</v>
      </c>
    </row>
    <row r="58" spans="2:17" s="23" customFormat="1" ht="13.5" x14ac:dyDescent="0.3">
      <c r="B58" s="101" t="s">
        <v>529</v>
      </c>
      <c r="C58" s="102" t="s">
        <v>665</v>
      </c>
      <c r="D58" s="104"/>
      <c r="E58" s="104"/>
      <c r="F58" s="104"/>
      <c r="G58" s="105"/>
      <c r="H58" s="105"/>
      <c r="I58" s="105"/>
      <c r="J58" s="105"/>
      <c r="K58" s="105"/>
      <c r="L58" s="105"/>
      <c r="M58" s="105"/>
      <c r="N58" s="105"/>
      <c r="O58" s="105"/>
      <c r="P58" s="118" t="str">
        <f>VLOOKUP(ChartofAccounts[[#This Row],[AccountNumber]],ChartofAccounts2[#All],4,FALSE)</f>
        <v/>
      </c>
      <c r="Q58" s="118" t="str">
        <f>IF(ISNA(VLOOKUP(ChartofAccounts[[#This Row],[AccountNumber]],ChartofAccounts2[#All],1,FALSE)),"NO","YES")</f>
        <v>YES</v>
      </c>
    </row>
    <row r="59" spans="2:17" s="23" customFormat="1" ht="13.5" x14ac:dyDescent="0.3">
      <c r="B59" s="101" t="s">
        <v>530</v>
      </c>
      <c r="C59" s="102" t="s">
        <v>666</v>
      </c>
      <c r="D59" s="104"/>
      <c r="E59" s="104"/>
      <c r="F59" s="104"/>
      <c r="G59" s="105"/>
      <c r="H59" s="105"/>
      <c r="I59" s="105"/>
      <c r="J59" s="105"/>
      <c r="K59" s="105"/>
      <c r="L59" s="105"/>
      <c r="M59" s="105"/>
      <c r="N59" s="105"/>
      <c r="O59" s="105"/>
      <c r="P59" s="118" t="str">
        <f>VLOOKUP(ChartofAccounts[[#This Row],[AccountNumber]],ChartofAccounts2[#All],4,FALSE)</f>
        <v/>
      </c>
      <c r="Q59" s="118" t="str">
        <f>IF(ISNA(VLOOKUP(ChartofAccounts[[#This Row],[AccountNumber]],ChartofAccounts2[#All],1,FALSE)),"NO","YES")</f>
        <v>YES</v>
      </c>
    </row>
    <row r="60" spans="2:17" s="23" customFormat="1" ht="13.5" x14ac:dyDescent="0.3">
      <c r="B60" s="101" t="s">
        <v>531</v>
      </c>
      <c r="C60" s="102" t="s">
        <v>667</v>
      </c>
      <c r="D60" s="104"/>
      <c r="E60" s="104"/>
      <c r="F60" s="104"/>
      <c r="G60" s="105"/>
      <c r="H60" s="105"/>
      <c r="I60" s="105"/>
      <c r="J60" s="105"/>
      <c r="K60" s="105"/>
      <c r="L60" s="105"/>
      <c r="M60" s="105"/>
      <c r="N60" s="105"/>
      <c r="O60" s="105"/>
      <c r="P60" s="118" t="str">
        <f>VLOOKUP(ChartofAccounts[[#This Row],[AccountNumber]],ChartofAccounts2[#All],4,FALSE)</f>
        <v/>
      </c>
      <c r="Q60" s="118" t="str">
        <f>IF(ISNA(VLOOKUP(ChartofAccounts[[#This Row],[AccountNumber]],ChartofAccounts2[#All],1,FALSE)),"NO","YES")</f>
        <v>YES</v>
      </c>
    </row>
    <row r="61" spans="2:17" s="23" customFormat="1" ht="13.5" x14ac:dyDescent="0.3">
      <c r="B61" s="101" t="s">
        <v>532</v>
      </c>
      <c r="C61" s="102" t="s">
        <v>668</v>
      </c>
      <c r="D61" s="104"/>
      <c r="E61" s="104"/>
      <c r="F61" s="104"/>
      <c r="G61" s="105"/>
      <c r="H61" s="105"/>
      <c r="I61" s="105"/>
      <c r="J61" s="105"/>
      <c r="K61" s="105"/>
      <c r="L61" s="105"/>
      <c r="M61" s="105"/>
      <c r="N61" s="105"/>
      <c r="O61" s="105"/>
      <c r="P61" s="118" t="str">
        <f>VLOOKUP(ChartofAccounts[[#This Row],[AccountNumber]],ChartofAccounts2[#All],4,FALSE)</f>
        <v/>
      </c>
      <c r="Q61" s="118" t="str">
        <f>IF(ISNA(VLOOKUP(ChartofAccounts[[#This Row],[AccountNumber]],ChartofAccounts2[#All],1,FALSE)),"NO","YES")</f>
        <v>YES</v>
      </c>
    </row>
    <row r="62" spans="2:17" s="23" customFormat="1" ht="13.5" x14ac:dyDescent="0.3">
      <c r="B62" s="101" t="s">
        <v>533</v>
      </c>
      <c r="C62" s="102" t="s">
        <v>669</v>
      </c>
      <c r="D62" s="104"/>
      <c r="E62" s="104"/>
      <c r="F62" s="104"/>
      <c r="G62" s="105"/>
      <c r="H62" s="105"/>
      <c r="I62" s="105"/>
      <c r="J62" s="105"/>
      <c r="K62" s="105"/>
      <c r="L62" s="105"/>
      <c r="M62" s="105"/>
      <c r="N62" s="105"/>
      <c r="O62" s="105"/>
      <c r="P62" s="118" t="str">
        <f>VLOOKUP(ChartofAccounts[[#This Row],[AccountNumber]],ChartofAccounts2[#All],4,FALSE)</f>
        <v/>
      </c>
      <c r="Q62" s="118" t="str">
        <f>IF(ISNA(VLOOKUP(ChartofAccounts[[#This Row],[AccountNumber]],ChartofAccounts2[#All],1,FALSE)),"NO","YES")</f>
        <v>YES</v>
      </c>
    </row>
    <row r="63" spans="2:17" s="23" customFormat="1" ht="13.5" x14ac:dyDescent="0.3">
      <c r="B63" s="101" t="s">
        <v>534</v>
      </c>
      <c r="C63" s="102" t="s">
        <v>670</v>
      </c>
      <c r="D63" s="104"/>
      <c r="E63" s="104"/>
      <c r="F63" s="104"/>
      <c r="G63" s="105"/>
      <c r="H63" s="105"/>
      <c r="I63" s="105"/>
      <c r="J63" s="105"/>
      <c r="K63" s="105"/>
      <c r="L63" s="105"/>
      <c r="M63" s="105"/>
      <c r="N63" s="105"/>
      <c r="O63" s="105"/>
      <c r="P63" s="118" t="str">
        <f>VLOOKUP(ChartofAccounts[[#This Row],[AccountNumber]],ChartofAccounts2[#All],4,FALSE)</f>
        <v/>
      </c>
      <c r="Q63" s="118" t="str">
        <f>IF(ISNA(VLOOKUP(ChartofAccounts[[#This Row],[AccountNumber]],ChartofAccounts2[#All],1,FALSE)),"NO","YES")</f>
        <v>YES</v>
      </c>
    </row>
    <row r="64" spans="2:17" s="23" customFormat="1" ht="13.5" x14ac:dyDescent="0.3">
      <c r="B64" s="101" t="s">
        <v>535</v>
      </c>
      <c r="C64" s="102" t="s">
        <v>671</v>
      </c>
      <c r="D64" s="104"/>
      <c r="E64" s="104"/>
      <c r="F64" s="104"/>
      <c r="G64" s="105"/>
      <c r="H64" s="105"/>
      <c r="I64" s="105"/>
      <c r="J64" s="105"/>
      <c r="K64" s="105"/>
      <c r="L64" s="105"/>
      <c r="M64" s="105"/>
      <c r="N64" s="105"/>
      <c r="O64" s="105"/>
      <c r="P64" s="118" t="str">
        <f>VLOOKUP(ChartofAccounts[[#This Row],[AccountNumber]],ChartofAccounts2[#All],4,FALSE)</f>
        <v/>
      </c>
      <c r="Q64" s="118" t="str">
        <f>IF(ISNA(VLOOKUP(ChartofAccounts[[#This Row],[AccountNumber]],ChartofAccounts2[#All],1,FALSE)),"NO","YES")</f>
        <v>YES</v>
      </c>
    </row>
    <row r="65" spans="2:17" s="23" customFormat="1" ht="13.5" x14ac:dyDescent="0.3">
      <c r="B65" s="101" t="s">
        <v>536</v>
      </c>
      <c r="C65" s="102" t="s">
        <v>672</v>
      </c>
      <c r="D65" s="104"/>
      <c r="E65" s="104"/>
      <c r="F65" s="104"/>
      <c r="G65" s="105"/>
      <c r="H65" s="105"/>
      <c r="I65" s="105"/>
      <c r="J65" s="105"/>
      <c r="K65" s="105"/>
      <c r="L65" s="105"/>
      <c r="M65" s="105"/>
      <c r="N65" s="105"/>
      <c r="O65" s="105"/>
      <c r="P65" s="118" t="str">
        <f>VLOOKUP(ChartofAccounts[[#This Row],[AccountNumber]],ChartofAccounts2[#All],4,FALSE)</f>
        <v/>
      </c>
      <c r="Q65" s="118" t="str">
        <f>IF(ISNA(VLOOKUP(ChartofAccounts[[#This Row],[AccountNumber]],ChartofAccounts2[#All],1,FALSE)),"NO","YES")</f>
        <v>YES</v>
      </c>
    </row>
    <row r="66" spans="2:17" s="23" customFormat="1" ht="13.5" x14ac:dyDescent="0.3">
      <c r="B66" s="101" t="s">
        <v>537</v>
      </c>
      <c r="C66" s="102" t="s">
        <v>673</v>
      </c>
      <c r="D66" s="104"/>
      <c r="E66" s="104"/>
      <c r="F66" s="104"/>
      <c r="G66" s="105"/>
      <c r="H66" s="105"/>
      <c r="I66" s="105"/>
      <c r="J66" s="105"/>
      <c r="K66" s="105"/>
      <c r="L66" s="105"/>
      <c r="M66" s="105"/>
      <c r="N66" s="105"/>
      <c r="O66" s="105"/>
      <c r="P66" s="118" t="str">
        <f>VLOOKUP(ChartofAccounts[[#This Row],[AccountNumber]],ChartofAccounts2[#All],4,FALSE)</f>
        <v/>
      </c>
      <c r="Q66" s="118" t="str">
        <f>IF(ISNA(VLOOKUP(ChartofAccounts[[#This Row],[AccountNumber]],ChartofAccounts2[#All],1,FALSE)),"NO","YES")</f>
        <v>YES</v>
      </c>
    </row>
    <row r="67" spans="2:17" s="23" customFormat="1" ht="13.5" x14ac:dyDescent="0.3">
      <c r="B67" s="101" t="s">
        <v>538</v>
      </c>
      <c r="C67" s="102" t="s">
        <v>674</v>
      </c>
      <c r="D67" s="104"/>
      <c r="E67" s="104"/>
      <c r="F67" s="104"/>
      <c r="G67" s="105"/>
      <c r="H67" s="105"/>
      <c r="I67" s="105"/>
      <c r="J67" s="105"/>
      <c r="K67" s="105"/>
      <c r="L67" s="105"/>
      <c r="M67" s="105"/>
      <c r="N67" s="105"/>
      <c r="O67" s="105"/>
      <c r="P67" s="118" t="str">
        <f>VLOOKUP(ChartofAccounts[[#This Row],[AccountNumber]],ChartofAccounts2[#All],4,FALSE)</f>
        <v/>
      </c>
      <c r="Q67" s="118" t="str">
        <f>IF(ISNA(VLOOKUP(ChartofAccounts[[#This Row],[AccountNumber]],ChartofAccounts2[#All],1,FALSE)),"NO","YES")</f>
        <v>YES</v>
      </c>
    </row>
    <row r="68" spans="2:17" s="23" customFormat="1" ht="13.5" x14ac:dyDescent="0.3">
      <c r="B68" s="101" t="s">
        <v>539</v>
      </c>
      <c r="C68" s="102" t="s">
        <v>675</v>
      </c>
      <c r="D68" s="104"/>
      <c r="E68" s="104"/>
      <c r="F68" s="104"/>
      <c r="G68" s="105"/>
      <c r="H68" s="105"/>
      <c r="I68" s="105"/>
      <c r="J68" s="105"/>
      <c r="K68" s="105"/>
      <c r="L68" s="105"/>
      <c r="M68" s="105"/>
      <c r="N68" s="105"/>
      <c r="O68" s="105"/>
      <c r="P68" s="118" t="str">
        <f>VLOOKUP(ChartofAccounts[[#This Row],[AccountNumber]],ChartofAccounts2[#All],4,FALSE)</f>
        <v/>
      </c>
      <c r="Q68" s="118" t="str">
        <f>IF(ISNA(VLOOKUP(ChartofAccounts[[#This Row],[AccountNumber]],ChartofAccounts2[#All],1,FALSE)),"NO","YES")</f>
        <v>YES</v>
      </c>
    </row>
    <row r="69" spans="2:17" s="23" customFormat="1" ht="13.5" x14ac:dyDescent="0.3">
      <c r="B69" s="101" t="s">
        <v>540</v>
      </c>
      <c r="C69" s="102" t="s">
        <v>676</v>
      </c>
      <c r="D69" s="104"/>
      <c r="E69" s="104"/>
      <c r="F69" s="104"/>
      <c r="G69" s="105"/>
      <c r="H69" s="105"/>
      <c r="I69" s="105"/>
      <c r="J69" s="105"/>
      <c r="K69" s="105"/>
      <c r="L69" s="105"/>
      <c r="M69" s="105"/>
      <c r="N69" s="105"/>
      <c r="O69" s="105"/>
      <c r="P69" s="118" t="str">
        <f>VLOOKUP(ChartofAccounts[[#This Row],[AccountNumber]],ChartofAccounts2[#All],4,FALSE)</f>
        <v/>
      </c>
      <c r="Q69" s="118" t="str">
        <f>IF(ISNA(VLOOKUP(ChartofAccounts[[#This Row],[AccountNumber]],ChartofAccounts2[#All],1,FALSE)),"NO","YES")</f>
        <v>YES</v>
      </c>
    </row>
    <row r="70" spans="2:17" s="23" customFormat="1" ht="13.5" x14ac:dyDescent="0.3">
      <c r="B70" s="101" t="s">
        <v>541</v>
      </c>
      <c r="C70" s="102" t="s">
        <v>677</v>
      </c>
      <c r="D70" s="104"/>
      <c r="E70" s="104"/>
      <c r="F70" s="104"/>
      <c r="G70" s="105"/>
      <c r="H70" s="105"/>
      <c r="I70" s="105"/>
      <c r="J70" s="105"/>
      <c r="K70" s="105"/>
      <c r="L70" s="105"/>
      <c r="M70" s="105"/>
      <c r="N70" s="105"/>
      <c r="O70" s="105"/>
      <c r="P70" s="118" t="str">
        <f>VLOOKUP(ChartofAccounts[[#This Row],[AccountNumber]],ChartofAccounts2[#All],4,FALSE)</f>
        <v/>
      </c>
      <c r="Q70" s="118" t="str">
        <f>IF(ISNA(VLOOKUP(ChartofAccounts[[#This Row],[AccountNumber]],ChartofAccounts2[#All],1,FALSE)),"NO","YES")</f>
        <v>YES</v>
      </c>
    </row>
    <row r="71" spans="2:17" s="23" customFormat="1" ht="13.5" x14ac:dyDescent="0.3">
      <c r="B71" s="101" t="s">
        <v>542</v>
      </c>
      <c r="C71" s="102" t="s">
        <v>678</v>
      </c>
      <c r="D71" s="104"/>
      <c r="E71" s="104"/>
      <c r="F71" s="104"/>
      <c r="G71" s="105"/>
      <c r="H71" s="105"/>
      <c r="I71" s="105"/>
      <c r="J71" s="105"/>
      <c r="K71" s="105"/>
      <c r="L71" s="105"/>
      <c r="M71" s="105"/>
      <c r="N71" s="105"/>
      <c r="O71" s="105"/>
      <c r="P71" s="118" t="str">
        <f>VLOOKUP(ChartofAccounts[[#This Row],[AccountNumber]],ChartofAccounts2[#All],4,FALSE)</f>
        <v/>
      </c>
      <c r="Q71" s="118" t="str">
        <f>IF(ISNA(VLOOKUP(ChartofAccounts[[#This Row],[AccountNumber]],ChartofAccounts2[#All],1,FALSE)),"NO","YES")</f>
        <v>YES</v>
      </c>
    </row>
    <row r="72" spans="2:17" s="23" customFormat="1" ht="13.5" x14ac:dyDescent="0.3">
      <c r="B72" s="101" t="s">
        <v>543</v>
      </c>
      <c r="C72" s="102" t="s">
        <v>679</v>
      </c>
      <c r="D72" s="104"/>
      <c r="E72" s="104"/>
      <c r="F72" s="104"/>
      <c r="G72" s="105"/>
      <c r="H72" s="105"/>
      <c r="I72" s="105"/>
      <c r="J72" s="105"/>
      <c r="K72" s="105"/>
      <c r="L72" s="105"/>
      <c r="M72" s="105"/>
      <c r="N72" s="105"/>
      <c r="O72" s="105"/>
      <c r="P72" s="118" t="str">
        <f>VLOOKUP(ChartofAccounts[[#This Row],[AccountNumber]],ChartofAccounts2[#All],4,FALSE)</f>
        <v/>
      </c>
      <c r="Q72" s="118" t="str">
        <f>IF(ISNA(VLOOKUP(ChartofAccounts[[#This Row],[AccountNumber]],ChartofAccounts2[#All],1,FALSE)),"NO","YES")</f>
        <v>YES</v>
      </c>
    </row>
    <row r="73" spans="2:17" s="23" customFormat="1" ht="13.5" x14ac:dyDescent="0.3">
      <c r="B73" s="101" t="s">
        <v>544</v>
      </c>
      <c r="C73" s="102" t="s">
        <v>680</v>
      </c>
      <c r="D73" s="104"/>
      <c r="E73" s="104"/>
      <c r="F73" s="104"/>
      <c r="G73" s="105"/>
      <c r="H73" s="105"/>
      <c r="I73" s="105"/>
      <c r="J73" s="105"/>
      <c r="K73" s="105"/>
      <c r="L73" s="105"/>
      <c r="M73" s="105"/>
      <c r="N73" s="105"/>
      <c r="O73" s="105"/>
      <c r="P73" s="118" t="str">
        <f>VLOOKUP(ChartofAccounts[[#This Row],[AccountNumber]],ChartofAccounts2[#All],4,FALSE)</f>
        <v/>
      </c>
      <c r="Q73" s="118" t="str">
        <f>IF(ISNA(VLOOKUP(ChartofAccounts[[#This Row],[AccountNumber]],ChartofAccounts2[#All],1,FALSE)),"NO","YES")</f>
        <v>YES</v>
      </c>
    </row>
    <row r="74" spans="2:17" s="23" customFormat="1" ht="13.5" x14ac:dyDescent="0.3">
      <c r="B74" s="101" t="s">
        <v>545</v>
      </c>
      <c r="C74" s="102" t="s">
        <v>681</v>
      </c>
      <c r="D74" s="104"/>
      <c r="E74" s="104"/>
      <c r="F74" s="104"/>
      <c r="G74" s="105"/>
      <c r="H74" s="105"/>
      <c r="I74" s="105"/>
      <c r="J74" s="105"/>
      <c r="K74" s="105"/>
      <c r="L74" s="105"/>
      <c r="M74" s="105"/>
      <c r="N74" s="105"/>
      <c r="O74" s="105"/>
      <c r="P74" s="118" t="str">
        <f>VLOOKUP(ChartofAccounts[[#This Row],[AccountNumber]],ChartofAccounts2[#All],4,FALSE)</f>
        <v/>
      </c>
      <c r="Q74" s="118" t="str">
        <f>IF(ISNA(VLOOKUP(ChartofAccounts[[#This Row],[AccountNumber]],ChartofAccounts2[#All],1,FALSE)),"NO","YES")</f>
        <v>YES</v>
      </c>
    </row>
    <row r="75" spans="2:17" s="23" customFormat="1" ht="13.5" x14ac:dyDescent="0.3">
      <c r="B75" s="101" t="s">
        <v>546</v>
      </c>
      <c r="C75" s="102" t="s">
        <v>682</v>
      </c>
      <c r="D75" s="104"/>
      <c r="E75" s="104"/>
      <c r="F75" s="104"/>
      <c r="G75" s="105"/>
      <c r="H75" s="105"/>
      <c r="I75" s="105"/>
      <c r="J75" s="105"/>
      <c r="K75" s="105"/>
      <c r="L75" s="105"/>
      <c r="M75" s="105"/>
      <c r="N75" s="105"/>
      <c r="O75" s="105"/>
      <c r="P75" s="118" t="str">
        <f>VLOOKUP(ChartofAccounts[[#This Row],[AccountNumber]],ChartofAccounts2[#All],4,FALSE)</f>
        <v/>
      </c>
      <c r="Q75" s="118" t="str">
        <f>IF(ISNA(VLOOKUP(ChartofAccounts[[#This Row],[AccountNumber]],ChartofAccounts2[#All],1,FALSE)),"NO","YES")</f>
        <v>YES</v>
      </c>
    </row>
    <row r="76" spans="2:17" s="23" customFormat="1" ht="13.5" x14ac:dyDescent="0.3">
      <c r="B76" s="101" t="s">
        <v>547</v>
      </c>
      <c r="C76" s="102" t="s">
        <v>683</v>
      </c>
      <c r="D76" s="104"/>
      <c r="E76" s="104"/>
      <c r="F76" s="104"/>
      <c r="G76" s="105"/>
      <c r="H76" s="105"/>
      <c r="I76" s="105"/>
      <c r="J76" s="105"/>
      <c r="K76" s="105"/>
      <c r="L76" s="105"/>
      <c r="M76" s="105"/>
      <c r="N76" s="105"/>
      <c r="O76" s="105"/>
      <c r="P76" s="118" t="str">
        <f>VLOOKUP(ChartofAccounts[[#This Row],[AccountNumber]],ChartofAccounts2[#All],4,FALSE)</f>
        <v/>
      </c>
      <c r="Q76" s="118" t="str">
        <f>IF(ISNA(VLOOKUP(ChartofAccounts[[#This Row],[AccountNumber]],ChartofAccounts2[#All],1,FALSE)),"NO","YES")</f>
        <v>YES</v>
      </c>
    </row>
    <row r="77" spans="2:17" s="23" customFormat="1" ht="13.5" x14ac:dyDescent="0.3">
      <c r="B77" s="101" t="s">
        <v>548</v>
      </c>
      <c r="C77" s="102" t="s">
        <v>684</v>
      </c>
      <c r="D77" s="104"/>
      <c r="E77" s="104"/>
      <c r="F77" s="104"/>
      <c r="G77" s="105"/>
      <c r="H77" s="105"/>
      <c r="I77" s="105"/>
      <c r="J77" s="105"/>
      <c r="K77" s="105"/>
      <c r="L77" s="105"/>
      <c r="M77" s="105"/>
      <c r="N77" s="105"/>
      <c r="O77" s="105"/>
      <c r="P77" s="118" t="str">
        <f>VLOOKUP(ChartofAccounts[[#This Row],[AccountNumber]],ChartofAccounts2[#All],4,FALSE)</f>
        <v/>
      </c>
      <c r="Q77" s="118" t="str">
        <f>IF(ISNA(VLOOKUP(ChartofAccounts[[#This Row],[AccountNumber]],ChartofAccounts2[#All],1,FALSE)),"NO","YES")</f>
        <v>YES</v>
      </c>
    </row>
    <row r="78" spans="2:17" s="23" customFormat="1" ht="13.5" x14ac:dyDescent="0.3">
      <c r="B78" s="101" t="s">
        <v>549</v>
      </c>
      <c r="C78" s="102" t="s">
        <v>685</v>
      </c>
      <c r="D78" s="104"/>
      <c r="E78" s="104"/>
      <c r="F78" s="104"/>
      <c r="G78" s="105"/>
      <c r="H78" s="105"/>
      <c r="I78" s="105"/>
      <c r="J78" s="105"/>
      <c r="K78" s="105"/>
      <c r="L78" s="105"/>
      <c r="M78" s="105"/>
      <c r="N78" s="105"/>
      <c r="O78" s="105"/>
      <c r="P78" s="118" t="str">
        <f>VLOOKUP(ChartofAccounts[[#This Row],[AccountNumber]],ChartofAccounts2[#All],4,FALSE)</f>
        <v/>
      </c>
      <c r="Q78" s="118" t="str">
        <f>IF(ISNA(VLOOKUP(ChartofAccounts[[#This Row],[AccountNumber]],ChartofAccounts2[#All],1,FALSE)),"NO","YES")</f>
        <v>YES</v>
      </c>
    </row>
    <row r="79" spans="2:17" s="23" customFormat="1" ht="13.5" x14ac:dyDescent="0.3">
      <c r="B79" s="101" t="s">
        <v>550</v>
      </c>
      <c r="C79" s="102" t="s">
        <v>686</v>
      </c>
      <c r="D79" s="104"/>
      <c r="E79" s="104"/>
      <c r="F79" s="104"/>
      <c r="G79" s="105"/>
      <c r="H79" s="105"/>
      <c r="I79" s="105"/>
      <c r="J79" s="105"/>
      <c r="K79" s="105"/>
      <c r="L79" s="105"/>
      <c r="M79" s="105"/>
      <c r="N79" s="105"/>
      <c r="O79" s="105"/>
      <c r="P79" s="118" t="str">
        <f>VLOOKUP(ChartofAccounts[[#This Row],[AccountNumber]],ChartofAccounts2[#All],4,FALSE)</f>
        <v/>
      </c>
      <c r="Q79" s="118" t="str">
        <f>IF(ISNA(VLOOKUP(ChartofAccounts[[#This Row],[AccountNumber]],ChartofAccounts2[#All],1,FALSE)),"NO","YES")</f>
        <v>YES</v>
      </c>
    </row>
    <row r="80" spans="2:17" s="23" customFormat="1" ht="13.5" x14ac:dyDescent="0.3">
      <c r="B80" s="101" t="s">
        <v>551</v>
      </c>
      <c r="C80" s="102" t="s">
        <v>687</v>
      </c>
      <c r="D80" s="104"/>
      <c r="E80" s="104"/>
      <c r="F80" s="104"/>
      <c r="G80" s="105"/>
      <c r="H80" s="105"/>
      <c r="I80" s="105"/>
      <c r="J80" s="105"/>
      <c r="K80" s="105"/>
      <c r="L80" s="105"/>
      <c r="M80" s="105"/>
      <c r="N80" s="105"/>
      <c r="O80" s="105"/>
      <c r="P80" s="118" t="str">
        <f>VLOOKUP(ChartofAccounts[[#This Row],[AccountNumber]],ChartofAccounts2[#All],4,FALSE)</f>
        <v/>
      </c>
      <c r="Q80" s="118" t="str">
        <f>IF(ISNA(VLOOKUP(ChartofAccounts[[#This Row],[AccountNumber]],ChartofAccounts2[#All],1,FALSE)),"NO","YES")</f>
        <v>YES</v>
      </c>
    </row>
    <row r="81" spans="2:17" s="23" customFormat="1" ht="13.5" x14ac:dyDescent="0.3">
      <c r="B81" s="101" t="s">
        <v>552</v>
      </c>
      <c r="C81" s="102" t="s">
        <v>688</v>
      </c>
      <c r="D81" s="104"/>
      <c r="E81" s="104"/>
      <c r="F81" s="104"/>
      <c r="G81" s="105"/>
      <c r="H81" s="105"/>
      <c r="I81" s="105"/>
      <c r="J81" s="105"/>
      <c r="K81" s="105"/>
      <c r="L81" s="105"/>
      <c r="M81" s="105"/>
      <c r="N81" s="105"/>
      <c r="O81" s="105"/>
      <c r="P81" s="118" t="str">
        <f>VLOOKUP(ChartofAccounts[[#This Row],[AccountNumber]],ChartofAccounts2[#All],4,FALSE)</f>
        <v/>
      </c>
      <c r="Q81" s="118" t="str">
        <f>IF(ISNA(VLOOKUP(ChartofAccounts[[#This Row],[AccountNumber]],ChartofAccounts2[#All],1,FALSE)),"NO","YES")</f>
        <v>YES</v>
      </c>
    </row>
    <row r="82" spans="2:17" s="23" customFormat="1" ht="13.5" x14ac:dyDescent="0.3">
      <c r="B82" s="101" t="s">
        <v>553</v>
      </c>
      <c r="C82" s="102" t="s">
        <v>689</v>
      </c>
      <c r="D82" s="104"/>
      <c r="E82" s="104"/>
      <c r="F82" s="104"/>
      <c r="G82" s="105"/>
      <c r="H82" s="105"/>
      <c r="I82" s="105"/>
      <c r="J82" s="105"/>
      <c r="K82" s="105"/>
      <c r="L82" s="105"/>
      <c r="M82" s="105"/>
      <c r="N82" s="105"/>
      <c r="O82" s="105"/>
      <c r="P82" s="118" t="str">
        <f>VLOOKUP(ChartofAccounts[[#This Row],[AccountNumber]],ChartofAccounts2[#All],4,FALSE)</f>
        <v/>
      </c>
      <c r="Q82" s="118" t="str">
        <f>IF(ISNA(VLOOKUP(ChartofAccounts[[#This Row],[AccountNumber]],ChartofAccounts2[#All],1,FALSE)),"NO","YES")</f>
        <v>YES</v>
      </c>
    </row>
    <row r="83" spans="2:17" s="23" customFormat="1" ht="13.5" x14ac:dyDescent="0.3">
      <c r="B83" s="101" t="s">
        <v>554</v>
      </c>
      <c r="C83" s="102" t="s">
        <v>690</v>
      </c>
      <c r="D83" s="104"/>
      <c r="E83" s="104"/>
      <c r="F83" s="104"/>
      <c r="G83" s="105"/>
      <c r="H83" s="105"/>
      <c r="I83" s="105"/>
      <c r="J83" s="105"/>
      <c r="K83" s="105"/>
      <c r="L83" s="105"/>
      <c r="M83" s="105"/>
      <c r="N83" s="105"/>
      <c r="O83" s="105"/>
      <c r="P83" s="118" t="str">
        <f>VLOOKUP(ChartofAccounts[[#This Row],[AccountNumber]],ChartofAccounts2[#All],4,FALSE)</f>
        <v/>
      </c>
      <c r="Q83" s="118" t="str">
        <f>IF(ISNA(VLOOKUP(ChartofAccounts[[#This Row],[AccountNumber]],ChartofAccounts2[#All],1,FALSE)),"NO","YES")</f>
        <v>YES</v>
      </c>
    </row>
    <row r="84" spans="2:17" s="23" customFormat="1" ht="13.5" x14ac:dyDescent="0.3">
      <c r="B84" s="101" t="s">
        <v>555</v>
      </c>
      <c r="C84" s="102" t="s">
        <v>691</v>
      </c>
      <c r="D84" s="104"/>
      <c r="E84" s="104"/>
      <c r="F84" s="104"/>
      <c r="G84" s="105"/>
      <c r="H84" s="105"/>
      <c r="I84" s="105"/>
      <c r="J84" s="105"/>
      <c r="K84" s="105"/>
      <c r="L84" s="105"/>
      <c r="M84" s="105"/>
      <c r="N84" s="105"/>
      <c r="O84" s="105"/>
      <c r="P84" s="118" t="str">
        <f>VLOOKUP(ChartofAccounts[[#This Row],[AccountNumber]],ChartofAccounts2[#All],4,FALSE)</f>
        <v/>
      </c>
      <c r="Q84" s="118" t="str">
        <f>IF(ISNA(VLOOKUP(ChartofAccounts[[#This Row],[AccountNumber]],ChartofAccounts2[#All],1,FALSE)),"NO","YES")</f>
        <v>YES</v>
      </c>
    </row>
    <row r="85" spans="2:17" s="23" customFormat="1" ht="13.5" x14ac:dyDescent="0.3">
      <c r="B85" s="101" t="s">
        <v>556</v>
      </c>
      <c r="C85" s="102" t="s">
        <v>692</v>
      </c>
      <c r="D85" s="104"/>
      <c r="E85" s="104"/>
      <c r="F85" s="104"/>
      <c r="G85" s="105"/>
      <c r="H85" s="105"/>
      <c r="I85" s="105"/>
      <c r="J85" s="105"/>
      <c r="K85" s="105"/>
      <c r="L85" s="105"/>
      <c r="M85" s="105"/>
      <c r="N85" s="105"/>
      <c r="O85" s="105"/>
      <c r="P85" s="118" t="str">
        <f>VLOOKUP(ChartofAccounts[[#This Row],[AccountNumber]],ChartofAccounts2[#All],4,FALSE)</f>
        <v/>
      </c>
      <c r="Q85" s="118" t="str">
        <f>IF(ISNA(VLOOKUP(ChartofAccounts[[#This Row],[AccountNumber]],ChartofAccounts2[#All],1,FALSE)),"NO","YES")</f>
        <v>YES</v>
      </c>
    </row>
    <row r="86" spans="2:17" s="23" customFormat="1" ht="13.5" x14ac:dyDescent="0.3">
      <c r="B86" s="101" t="s">
        <v>557</v>
      </c>
      <c r="C86" s="102" t="s">
        <v>693</v>
      </c>
      <c r="D86" s="104"/>
      <c r="E86" s="104"/>
      <c r="F86" s="104"/>
      <c r="G86" s="105"/>
      <c r="H86" s="105"/>
      <c r="I86" s="105"/>
      <c r="J86" s="105"/>
      <c r="K86" s="105"/>
      <c r="L86" s="105"/>
      <c r="M86" s="105"/>
      <c r="N86" s="105"/>
      <c r="O86" s="105"/>
      <c r="P86" s="118" t="str">
        <f>VLOOKUP(ChartofAccounts[[#This Row],[AccountNumber]],ChartofAccounts2[#All],4,FALSE)</f>
        <v/>
      </c>
      <c r="Q86" s="118" t="str">
        <f>IF(ISNA(VLOOKUP(ChartofAccounts[[#This Row],[AccountNumber]],ChartofAccounts2[#All],1,FALSE)),"NO","YES")</f>
        <v>YES</v>
      </c>
    </row>
    <row r="87" spans="2:17" s="23" customFormat="1" ht="13.5" x14ac:dyDescent="0.3">
      <c r="B87" s="101" t="s">
        <v>558</v>
      </c>
      <c r="C87" s="102" t="s">
        <v>694</v>
      </c>
      <c r="D87" s="104"/>
      <c r="E87" s="104"/>
      <c r="F87" s="104"/>
      <c r="G87" s="105"/>
      <c r="H87" s="105"/>
      <c r="I87" s="105"/>
      <c r="J87" s="105"/>
      <c r="K87" s="105"/>
      <c r="L87" s="105"/>
      <c r="M87" s="105"/>
      <c r="N87" s="105"/>
      <c r="O87" s="105"/>
      <c r="P87" s="118" t="str">
        <f>VLOOKUP(ChartofAccounts[[#This Row],[AccountNumber]],ChartofAccounts2[#All],4,FALSE)</f>
        <v/>
      </c>
      <c r="Q87" s="118" t="str">
        <f>IF(ISNA(VLOOKUP(ChartofAccounts[[#This Row],[AccountNumber]],ChartofAccounts2[#All],1,FALSE)),"NO","YES")</f>
        <v>YES</v>
      </c>
    </row>
    <row r="88" spans="2:17" s="23" customFormat="1" ht="13.5" x14ac:dyDescent="0.3">
      <c r="B88" s="101" t="s">
        <v>559</v>
      </c>
      <c r="C88" s="102" t="s">
        <v>695</v>
      </c>
      <c r="D88" s="104"/>
      <c r="E88" s="104"/>
      <c r="F88" s="104"/>
      <c r="G88" s="105"/>
      <c r="H88" s="105"/>
      <c r="I88" s="105"/>
      <c r="J88" s="105"/>
      <c r="K88" s="105"/>
      <c r="L88" s="105"/>
      <c r="M88" s="105"/>
      <c r="N88" s="105"/>
      <c r="O88" s="105"/>
      <c r="P88" s="118" t="str">
        <f>VLOOKUP(ChartofAccounts[[#This Row],[AccountNumber]],ChartofAccounts2[#All],4,FALSE)</f>
        <v/>
      </c>
      <c r="Q88" s="118" t="str">
        <f>IF(ISNA(VLOOKUP(ChartofAccounts[[#This Row],[AccountNumber]],ChartofAccounts2[#All],1,FALSE)),"NO","YES")</f>
        <v>YES</v>
      </c>
    </row>
    <row r="89" spans="2:17" s="23" customFormat="1" ht="13.5" x14ac:dyDescent="0.3">
      <c r="B89" s="101" t="s">
        <v>560</v>
      </c>
      <c r="C89" s="102" t="s">
        <v>696</v>
      </c>
      <c r="D89" s="104"/>
      <c r="E89" s="104"/>
      <c r="F89" s="104"/>
      <c r="G89" s="105"/>
      <c r="H89" s="105"/>
      <c r="I89" s="105"/>
      <c r="J89" s="105"/>
      <c r="K89" s="105"/>
      <c r="L89" s="105"/>
      <c r="M89" s="105"/>
      <c r="N89" s="105"/>
      <c r="O89" s="105"/>
      <c r="P89" s="118" t="str">
        <f>VLOOKUP(ChartofAccounts[[#This Row],[AccountNumber]],ChartofAccounts2[#All],4,FALSE)</f>
        <v/>
      </c>
      <c r="Q89" s="118" t="str">
        <f>IF(ISNA(VLOOKUP(ChartofAccounts[[#This Row],[AccountNumber]],ChartofAccounts2[#All],1,FALSE)),"NO","YES")</f>
        <v>YES</v>
      </c>
    </row>
    <row r="90" spans="2:17" s="23" customFormat="1" ht="13.5" x14ac:dyDescent="0.3">
      <c r="B90" s="101" t="s">
        <v>561</v>
      </c>
      <c r="C90" s="102" t="s">
        <v>697</v>
      </c>
      <c r="D90" s="105"/>
      <c r="E90" s="105"/>
      <c r="F90" s="105"/>
      <c r="G90" s="105"/>
      <c r="H90" s="105"/>
      <c r="I90" s="105"/>
      <c r="J90" s="105"/>
      <c r="K90" s="105"/>
      <c r="L90" s="105"/>
      <c r="M90" s="105"/>
      <c r="N90" s="105"/>
      <c r="O90" s="105"/>
      <c r="P90" s="118" t="str">
        <f>VLOOKUP(ChartofAccounts[[#This Row],[AccountNumber]],ChartofAccounts2[#All],4,FALSE)</f>
        <v/>
      </c>
      <c r="Q90" s="118" t="str">
        <f>IF(ISNA(VLOOKUP(ChartofAccounts[[#This Row],[AccountNumber]],ChartofAccounts2[#All],1,FALSE)),"NO","YES")</f>
        <v>YES</v>
      </c>
    </row>
    <row r="91" spans="2:17" s="23" customFormat="1" ht="13.5" x14ac:dyDescent="0.3">
      <c r="B91" s="101" t="s">
        <v>562</v>
      </c>
      <c r="C91" s="102" t="s">
        <v>698</v>
      </c>
      <c r="D91" s="105"/>
      <c r="E91" s="105"/>
      <c r="F91" s="105"/>
      <c r="G91" s="105"/>
      <c r="H91" s="105"/>
      <c r="I91" s="105"/>
      <c r="J91" s="105"/>
      <c r="K91" s="105"/>
      <c r="L91" s="105"/>
      <c r="M91" s="105"/>
      <c r="N91" s="105"/>
      <c r="O91" s="105"/>
      <c r="P91" s="118" t="str">
        <f>VLOOKUP(ChartofAccounts[[#This Row],[AccountNumber]],ChartofAccounts2[#All],4,FALSE)</f>
        <v/>
      </c>
      <c r="Q91" s="118" t="str">
        <f>IF(ISNA(VLOOKUP(ChartofAccounts[[#This Row],[AccountNumber]],ChartofAccounts2[#All],1,FALSE)),"NO","YES")</f>
        <v>YES</v>
      </c>
    </row>
    <row r="92" spans="2:17" s="23" customFormat="1" ht="13.5" x14ac:dyDescent="0.3">
      <c r="B92" s="101" t="s">
        <v>563</v>
      </c>
      <c r="C92" s="102" t="s">
        <v>699</v>
      </c>
      <c r="D92" s="105"/>
      <c r="E92" s="105"/>
      <c r="F92" s="105"/>
      <c r="G92" s="105"/>
      <c r="H92" s="105"/>
      <c r="I92" s="105"/>
      <c r="J92" s="105"/>
      <c r="K92" s="105"/>
      <c r="L92" s="105"/>
      <c r="M92" s="105"/>
      <c r="N92" s="105"/>
      <c r="O92" s="105"/>
      <c r="P92" s="118" t="str">
        <f>VLOOKUP(ChartofAccounts[[#This Row],[AccountNumber]],ChartofAccounts2[#All],4,FALSE)</f>
        <v/>
      </c>
      <c r="Q92" s="118" t="str">
        <f>IF(ISNA(VLOOKUP(ChartofAccounts[[#This Row],[AccountNumber]],ChartofAccounts2[#All],1,FALSE)),"NO","YES")</f>
        <v>YES</v>
      </c>
    </row>
    <row r="93" spans="2:17" s="23" customFormat="1" ht="13.5" x14ac:dyDescent="0.3">
      <c r="B93" s="101" t="s">
        <v>564</v>
      </c>
      <c r="C93" s="102" t="s">
        <v>700</v>
      </c>
      <c r="D93" s="105"/>
      <c r="E93" s="105"/>
      <c r="F93" s="105"/>
      <c r="G93" s="105"/>
      <c r="H93" s="105"/>
      <c r="I93" s="105"/>
      <c r="J93" s="105"/>
      <c r="K93" s="105"/>
      <c r="L93" s="105"/>
      <c r="M93" s="105"/>
      <c r="N93" s="105"/>
      <c r="O93" s="105"/>
      <c r="P93" s="118" t="str">
        <f>VLOOKUP(ChartofAccounts[[#This Row],[AccountNumber]],ChartofAccounts2[#All],4,FALSE)</f>
        <v/>
      </c>
      <c r="Q93" s="118" t="str">
        <f>IF(ISNA(VLOOKUP(ChartofAccounts[[#This Row],[AccountNumber]],ChartofAccounts2[#All],1,FALSE)),"NO","YES")</f>
        <v>YES</v>
      </c>
    </row>
    <row r="94" spans="2:17" s="23" customFormat="1" ht="13.5" x14ac:dyDescent="0.3">
      <c r="B94" s="101" t="s">
        <v>565</v>
      </c>
      <c r="C94" s="102" t="s">
        <v>701</v>
      </c>
      <c r="D94" s="105"/>
      <c r="E94" s="105"/>
      <c r="F94" s="105"/>
      <c r="G94" s="105"/>
      <c r="H94" s="105"/>
      <c r="I94" s="105"/>
      <c r="J94" s="105"/>
      <c r="K94" s="105"/>
      <c r="L94" s="105"/>
      <c r="M94" s="105"/>
      <c r="N94" s="105"/>
      <c r="O94" s="105"/>
      <c r="P94" s="118" t="str">
        <f>VLOOKUP(ChartofAccounts[[#This Row],[AccountNumber]],ChartofAccounts2[#All],4,FALSE)</f>
        <v/>
      </c>
      <c r="Q94" s="118" t="str">
        <f>IF(ISNA(VLOOKUP(ChartofAccounts[[#This Row],[AccountNumber]],ChartofAccounts2[#All],1,FALSE)),"NO","YES")</f>
        <v>YES</v>
      </c>
    </row>
    <row r="95" spans="2:17" s="23" customFormat="1" ht="13.5" x14ac:dyDescent="0.3">
      <c r="B95" s="101" t="s">
        <v>566</v>
      </c>
      <c r="C95" s="102" t="s">
        <v>702</v>
      </c>
      <c r="D95" s="105"/>
      <c r="E95" s="105"/>
      <c r="F95" s="105"/>
      <c r="G95" s="105"/>
      <c r="H95" s="105"/>
      <c r="I95" s="105"/>
      <c r="J95" s="105"/>
      <c r="K95" s="105"/>
      <c r="L95" s="105"/>
      <c r="M95" s="105"/>
      <c r="N95" s="105"/>
      <c r="O95" s="105"/>
      <c r="P95" s="118" t="str">
        <f>VLOOKUP(ChartofAccounts[[#This Row],[AccountNumber]],ChartofAccounts2[#All],4,FALSE)</f>
        <v/>
      </c>
      <c r="Q95" s="118" t="str">
        <f>IF(ISNA(VLOOKUP(ChartofAccounts[[#This Row],[AccountNumber]],ChartofAccounts2[#All],1,FALSE)),"NO","YES")</f>
        <v>YES</v>
      </c>
    </row>
    <row r="96" spans="2:17" s="23" customFormat="1" ht="13.5" x14ac:dyDescent="0.3">
      <c r="B96" s="101" t="s">
        <v>567</v>
      </c>
      <c r="C96" s="102" t="s">
        <v>703</v>
      </c>
      <c r="D96" s="105"/>
      <c r="E96" s="105"/>
      <c r="F96" s="105"/>
      <c r="G96" s="105"/>
      <c r="H96" s="105"/>
      <c r="I96" s="105"/>
      <c r="J96" s="105"/>
      <c r="K96" s="105"/>
      <c r="L96" s="105"/>
      <c r="M96" s="105"/>
      <c r="N96" s="105"/>
      <c r="O96" s="105"/>
      <c r="P96" s="118" t="str">
        <f>VLOOKUP(ChartofAccounts[[#This Row],[AccountNumber]],ChartofAccounts2[#All],4,FALSE)</f>
        <v/>
      </c>
      <c r="Q96" s="118" t="str">
        <f>IF(ISNA(VLOOKUP(ChartofAccounts[[#This Row],[AccountNumber]],ChartofAccounts2[#All],1,FALSE)),"NO","YES")</f>
        <v>YES</v>
      </c>
    </row>
    <row r="97" spans="2:17" s="23" customFormat="1" ht="13.5" x14ac:dyDescent="0.3">
      <c r="B97" s="101" t="s">
        <v>568</v>
      </c>
      <c r="C97" s="102" t="s">
        <v>704</v>
      </c>
      <c r="D97" s="105"/>
      <c r="E97" s="105"/>
      <c r="F97" s="105"/>
      <c r="G97" s="105"/>
      <c r="H97" s="105"/>
      <c r="I97" s="105"/>
      <c r="J97" s="105"/>
      <c r="K97" s="105"/>
      <c r="L97" s="105"/>
      <c r="M97" s="105"/>
      <c r="N97" s="105"/>
      <c r="O97" s="105"/>
      <c r="P97" s="118" t="str">
        <f>VLOOKUP(ChartofAccounts[[#This Row],[AccountNumber]],ChartofAccounts2[#All],4,FALSE)</f>
        <v/>
      </c>
      <c r="Q97" s="118" t="str">
        <f>IF(ISNA(VLOOKUP(ChartofAccounts[[#This Row],[AccountNumber]],ChartofAccounts2[#All],1,FALSE)),"NO","YES")</f>
        <v>YES</v>
      </c>
    </row>
    <row r="98" spans="2:17" s="23" customFormat="1" ht="13.5" x14ac:dyDescent="0.3">
      <c r="B98" s="101" t="s">
        <v>569</v>
      </c>
      <c r="C98" s="102" t="s">
        <v>705</v>
      </c>
      <c r="D98" s="105"/>
      <c r="E98" s="105"/>
      <c r="F98" s="105"/>
      <c r="G98" s="105"/>
      <c r="H98" s="105"/>
      <c r="I98" s="105"/>
      <c r="J98" s="105"/>
      <c r="K98" s="105"/>
      <c r="L98" s="105"/>
      <c r="M98" s="105"/>
      <c r="N98" s="105"/>
      <c r="O98" s="105"/>
      <c r="P98" s="118" t="str">
        <f>VLOOKUP(ChartofAccounts[[#This Row],[AccountNumber]],ChartofAccounts2[#All],4,FALSE)</f>
        <v/>
      </c>
      <c r="Q98" s="118" t="str">
        <f>IF(ISNA(VLOOKUP(ChartofAccounts[[#This Row],[AccountNumber]],ChartofAccounts2[#All],1,FALSE)),"NO","YES")</f>
        <v>YES</v>
      </c>
    </row>
    <row r="99" spans="2:17" s="23" customFormat="1" ht="13.5" x14ac:dyDescent="0.3">
      <c r="B99" s="101" t="s">
        <v>570</v>
      </c>
      <c r="C99" s="102" t="s">
        <v>706</v>
      </c>
      <c r="D99" s="105"/>
      <c r="E99" s="105"/>
      <c r="F99" s="105"/>
      <c r="G99" s="105"/>
      <c r="H99" s="105"/>
      <c r="I99" s="105"/>
      <c r="J99" s="105"/>
      <c r="K99" s="105"/>
      <c r="L99" s="105"/>
      <c r="M99" s="105"/>
      <c r="N99" s="105"/>
      <c r="O99" s="105"/>
      <c r="P99" s="118" t="str">
        <f>VLOOKUP(ChartofAccounts[[#This Row],[AccountNumber]],ChartofAccounts2[#All],4,FALSE)</f>
        <v/>
      </c>
      <c r="Q99" s="118" t="str">
        <f>IF(ISNA(VLOOKUP(ChartofAccounts[[#This Row],[AccountNumber]],ChartofAccounts2[#All],1,FALSE)),"NO","YES")</f>
        <v>YES</v>
      </c>
    </row>
    <row r="100" spans="2:17" s="23" customFormat="1" ht="13.5" x14ac:dyDescent="0.3">
      <c r="B100" s="101" t="s">
        <v>571</v>
      </c>
      <c r="C100" s="102" t="s">
        <v>707</v>
      </c>
      <c r="D100" s="105"/>
      <c r="E100" s="105"/>
      <c r="F100" s="105"/>
      <c r="G100" s="105"/>
      <c r="H100" s="105"/>
      <c r="I100" s="105"/>
      <c r="J100" s="105"/>
      <c r="K100" s="105"/>
      <c r="L100" s="105"/>
      <c r="M100" s="105"/>
      <c r="N100" s="105"/>
      <c r="O100" s="105"/>
      <c r="P100" s="118" t="str">
        <f>VLOOKUP(ChartofAccounts[[#This Row],[AccountNumber]],ChartofAccounts2[#All],4,FALSE)</f>
        <v/>
      </c>
      <c r="Q100" s="118" t="str">
        <f>IF(ISNA(VLOOKUP(ChartofAccounts[[#This Row],[AccountNumber]],ChartofAccounts2[#All],1,FALSE)),"NO","YES")</f>
        <v>YES</v>
      </c>
    </row>
    <row r="101" spans="2:17" s="23" customFormat="1" ht="13.5" x14ac:dyDescent="0.3">
      <c r="B101" s="101" t="s">
        <v>572</v>
      </c>
      <c r="C101" s="102" t="s">
        <v>708</v>
      </c>
      <c r="D101" s="105"/>
      <c r="E101" s="105"/>
      <c r="F101" s="105"/>
      <c r="G101" s="105"/>
      <c r="H101" s="105"/>
      <c r="I101" s="105"/>
      <c r="J101" s="105"/>
      <c r="K101" s="105"/>
      <c r="L101" s="105"/>
      <c r="M101" s="105"/>
      <c r="N101" s="105"/>
      <c r="O101" s="105"/>
      <c r="P101" s="118" t="str">
        <f>VLOOKUP(ChartofAccounts[[#This Row],[AccountNumber]],ChartofAccounts2[#All],4,FALSE)</f>
        <v/>
      </c>
      <c r="Q101" s="118" t="str">
        <f>IF(ISNA(VLOOKUP(ChartofAccounts[[#This Row],[AccountNumber]],ChartofAccounts2[#All],1,FALSE)),"NO","YES")</f>
        <v>YES</v>
      </c>
    </row>
    <row r="102" spans="2:17" s="23" customFormat="1" ht="13.5" x14ac:dyDescent="0.3">
      <c r="B102" s="101" t="s">
        <v>573</v>
      </c>
      <c r="C102" s="102" t="s">
        <v>709</v>
      </c>
      <c r="D102" s="105"/>
      <c r="E102" s="105"/>
      <c r="F102" s="105"/>
      <c r="G102" s="105"/>
      <c r="H102" s="105"/>
      <c r="I102" s="105"/>
      <c r="J102" s="105"/>
      <c r="K102" s="105"/>
      <c r="L102" s="105"/>
      <c r="M102" s="105"/>
      <c r="N102" s="105"/>
      <c r="O102" s="105"/>
      <c r="P102" s="118" t="str">
        <f>VLOOKUP(ChartofAccounts[[#This Row],[AccountNumber]],ChartofAccounts2[#All],4,FALSE)</f>
        <v/>
      </c>
      <c r="Q102" s="118" t="str">
        <f>IF(ISNA(VLOOKUP(ChartofAccounts[[#This Row],[AccountNumber]],ChartofAccounts2[#All],1,FALSE)),"NO","YES")</f>
        <v>YES</v>
      </c>
    </row>
    <row r="103" spans="2:17" s="23" customFormat="1" ht="13.5" x14ac:dyDescent="0.3">
      <c r="B103" s="101" t="s">
        <v>574</v>
      </c>
      <c r="C103" s="102" t="s">
        <v>710</v>
      </c>
      <c r="D103" s="105"/>
      <c r="E103" s="105"/>
      <c r="F103" s="105"/>
      <c r="G103" s="105"/>
      <c r="H103" s="105"/>
      <c r="I103" s="105"/>
      <c r="J103" s="105"/>
      <c r="K103" s="105"/>
      <c r="L103" s="105"/>
      <c r="M103" s="105"/>
      <c r="N103" s="105"/>
      <c r="O103" s="105"/>
      <c r="P103" s="118" t="str">
        <f>VLOOKUP(ChartofAccounts[[#This Row],[AccountNumber]],ChartofAccounts2[#All],4,FALSE)</f>
        <v/>
      </c>
      <c r="Q103" s="118" t="str">
        <f>IF(ISNA(VLOOKUP(ChartofAccounts[[#This Row],[AccountNumber]],ChartofAccounts2[#All],1,FALSE)),"NO","YES")</f>
        <v>YES</v>
      </c>
    </row>
    <row r="104" spans="2:17" s="23" customFormat="1" ht="13.5" x14ac:dyDescent="0.3">
      <c r="B104" s="101" t="s">
        <v>575</v>
      </c>
      <c r="C104" s="102" t="s">
        <v>711</v>
      </c>
      <c r="D104" s="105"/>
      <c r="E104" s="105"/>
      <c r="F104" s="105"/>
      <c r="G104" s="105"/>
      <c r="H104" s="105"/>
      <c r="I104" s="105"/>
      <c r="J104" s="105"/>
      <c r="K104" s="105"/>
      <c r="L104" s="105"/>
      <c r="M104" s="105"/>
      <c r="N104" s="105"/>
      <c r="O104" s="105"/>
      <c r="P104" s="118" t="str">
        <f>VLOOKUP(ChartofAccounts[[#This Row],[AccountNumber]],ChartofAccounts2[#All],4,FALSE)</f>
        <v/>
      </c>
      <c r="Q104" s="118" t="str">
        <f>IF(ISNA(VLOOKUP(ChartofAccounts[[#This Row],[AccountNumber]],ChartofAccounts2[#All],1,FALSE)),"NO","YES")</f>
        <v>YES</v>
      </c>
    </row>
    <row r="105" spans="2:17" s="23" customFormat="1" ht="13.5" x14ac:dyDescent="0.3">
      <c r="B105" s="101" t="s">
        <v>576</v>
      </c>
      <c r="C105" s="102" t="s">
        <v>712</v>
      </c>
      <c r="D105" s="105"/>
      <c r="E105" s="105"/>
      <c r="F105" s="105"/>
      <c r="G105" s="105"/>
      <c r="H105" s="105"/>
      <c r="I105" s="105"/>
      <c r="J105" s="105"/>
      <c r="K105" s="105"/>
      <c r="L105" s="105"/>
      <c r="M105" s="105"/>
      <c r="N105" s="105"/>
      <c r="O105" s="105"/>
      <c r="P105" s="118" t="str">
        <f>VLOOKUP(ChartofAccounts[[#This Row],[AccountNumber]],ChartofAccounts2[#All],4,FALSE)</f>
        <v/>
      </c>
      <c r="Q105" s="118" t="str">
        <f>IF(ISNA(VLOOKUP(ChartofAccounts[[#This Row],[AccountNumber]],ChartofAccounts2[#All],1,FALSE)),"NO","YES")</f>
        <v>YES</v>
      </c>
    </row>
    <row r="106" spans="2:17" s="23" customFormat="1" ht="13.5" x14ac:dyDescent="0.3">
      <c r="B106" s="101" t="s">
        <v>577</v>
      </c>
      <c r="C106" s="102" t="s">
        <v>713</v>
      </c>
      <c r="D106" s="105"/>
      <c r="E106" s="105"/>
      <c r="F106" s="105"/>
      <c r="G106" s="105"/>
      <c r="H106" s="105"/>
      <c r="I106" s="105"/>
      <c r="J106" s="105"/>
      <c r="K106" s="105"/>
      <c r="L106" s="105"/>
      <c r="M106" s="105"/>
      <c r="N106" s="105"/>
      <c r="O106" s="105"/>
      <c r="P106" s="118" t="str">
        <f>VLOOKUP(ChartofAccounts[[#This Row],[AccountNumber]],ChartofAccounts2[#All],4,FALSE)</f>
        <v/>
      </c>
      <c r="Q106" s="118" t="str">
        <f>IF(ISNA(VLOOKUP(ChartofAccounts[[#This Row],[AccountNumber]],ChartofAccounts2[#All],1,FALSE)),"NO","YES")</f>
        <v>YES</v>
      </c>
    </row>
    <row r="107" spans="2:17" s="23" customFormat="1" ht="13.5" x14ac:dyDescent="0.3">
      <c r="B107" s="101" t="s">
        <v>578</v>
      </c>
      <c r="C107" s="102" t="s">
        <v>714</v>
      </c>
      <c r="D107" s="105"/>
      <c r="E107" s="105"/>
      <c r="F107" s="105"/>
      <c r="G107" s="105"/>
      <c r="H107" s="105"/>
      <c r="I107" s="105"/>
      <c r="J107" s="105"/>
      <c r="K107" s="105"/>
      <c r="L107" s="105"/>
      <c r="M107" s="105"/>
      <c r="N107" s="105"/>
      <c r="O107" s="105"/>
      <c r="P107" s="118" t="str">
        <f>VLOOKUP(ChartofAccounts[[#This Row],[AccountNumber]],ChartofAccounts2[#All],4,FALSE)</f>
        <v/>
      </c>
      <c r="Q107" s="118" t="str">
        <f>IF(ISNA(VLOOKUP(ChartofAccounts[[#This Row],[AccountNumber]],ChartofAccounts2[#All],1,FALSE)),"NO","YES")</f>
        <v>YES</v>
      </c>
    </row>
    <row r="108" spans="2:17" s="23" customFormat="1" ht="13.5" x14ac:dyDescent="0.3">
      <c r="B108" s="101" t="s">
        <v>579</v>
      </c>
      <c r="C108" s="102" t="s">
        <v>715</v>
      </c>
      <c r="D108" s="105"/>
      <c r="E108" s="105"/>
      <c r="F108" s="105"/>
      <c r="G108" s="105"/>
      <c r="H108" s="105"/>
      <c r="I108" s="105"/>
      <c r="J108" s="105"/>
      <c r="K108" s="105"/>
      <c r="L108" s="105"/>
      <c r="M108" s="105"/>
      <c r="N108" s="105"/>
      <c r="O108" s="105"/>
      <c r="P108" s="118" t="str">
        <f>VLOOKUP(ChartofAccounts[[#This Row],[AccountNumber]],ChartofAccounts2[#All],4,FALSE)</f>
        <v/>
      </c>
      <c r="Q108" s="118" t="str">
        <f>IF(ISNA(VLOOKUP(ChartofAccounts[[#This Row],[AccountNumber]],ChartofAccounts2[#All],1,FALSE)),"NO","YES")</f>
        <v>YES</v>
      </c>
    </row>
    <row r="109" spans="2:17" s="23" customFormat="1" ht="13.5" x14ac:dyDescent="0.3">
      <c r="B109" s="101" t="s">
        <v>580</v>
      </c>
      <c r="C109" s="102" t="s">
        <v>716</v>
      </c>
      <c r="D109" s="105"/>
      <c r="E109" s="105"/>
      <c r="F109" s="105"/>
      <c r="G109" s="105"/>
      <c r="H109" s="105"/>
      <c r="I109" s="105"/>
      <c r="J109" s="105"/>
      <c r="K109" s="105"/>
      <c r="L109" s="105"/>
      <c r="M109" s="105"/>
      <c r="N109" s="105"/>
      <c r="O109" s="105"/>
      <c r="P109" s="118" t="str">
        <f>VLOOKUP(ChartofAccounts[[#This Row],[AccountNumber]],ChartofAccounts2[#All],4,FALSE)</f>
        <v/>
      </c>
      <c r="Q109" s="118" t="str">
        <f>IF(ISNA(VLOOKUP(ChartofAccounts[[#This Row],[AccountNumber]],ChartofAccounts2[#All],1,FALSE)),"NO","YES")</f>
        <v>YES</v>
      </c>
    </row>
    <row r="110" spans="2:17" s="23" customFormat="1" ht="13.5" x14ac:dyDescent="0.3">
      <c r="B110" s="101" t="s">
        <v>581</v>
      </c>
      <c r="C110" s="102" t="s">
        <v>717</v>
      </c>
      <c r="D110" s="105"/>
      <c r="E110" s="105"/>
      <c r="F110" s="105"/>
      <c r="G110" s="105"/>
      <c r="H110" s="105"/>
      <c r="I110" s="105"/>
      <c r="J110" s="105"/>
      <c r="K110" s="105"/>
      <c r="L110" s="105"/>
      <c r="M110" s="105"/>
      <c r="N110" s="105"/>
      <c r="O110" s="105"/>
      <c r="P110" s="118" t="str">
        <f>VLOOKUP(ChartofAccounts[[#This Row],[AccountNumber]],ChartofAccounts2[#All],4,FALSE)</f>
        <v/>
      </c>
      <c r="Q110" s="118" t="str">
        <f>IF(ISNA(VLOOKUP(ChartofAccounts[[#This Row],[AccountNumber]],ChartofAccounts2[#All],1,FALSE)),"NO","YES")</f>
        <v>YES</v>
      </c>
    </row>
    <row r="111" spans="2:17" s="23" customFormat="1" ht="13.5" x14ac:dyDescent="0.3">
      <c r="B111" s="101" t="s">
        <v>582</v>
      </c>
      <c r="C111" s="102" t="s">
        <v>718</v>
      </c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  <c r="P111" s="118" t="str">
        <f>VLOOKUP(ChartofAccounts[[#This Row],[AccountNumber]],ChartofAccounts2[#All],4,FALSE)</f>
        <v/>
      </c>
      <c r="Q111" s="118" t="str">
        <f>IF(ISNA(VLOOKUP(ChartofAccounts[[#This Row],[AccountNumber]],ChartofAccounts2[#All],1,FALSE)),"NO","YES")</f>
        <v>YES</v>
      </c>
    </row>
    <row r="112" spans="2:17" s="23" customFormat="1" ht="13.5" x14ac:dyDescent="0.3">
      <c r="B112" s="101" t="s">
        <v>583</v>
      </c>
      <c r="C112" s="102" t="s">
        <v>719</v>
      </c>
      <c r="D112" s="105"/>
      <c r="E112" s="105"/>
      <c r="F112" s="105"/>
      <c r="G112" s="105"/>
      <c r="H112" s="105"/>
      <c r="I112" s="105"/>
      <c r="J112" s="105"/>
      <c r="K112" s="105"/>
      <c r="L112" s="105"/>
      <c r="M112" s="105"/>
      <c r="N112" s="105"/>
      <c r="O112" s="105"/>
      <c r="P112" s="118" t="str">
        <f>VLOOKUP(ChartofAccounts[[#This Row],[AccountNumber]],ChartofAccounts2[#All],4,FALSE)</f>
        <v/>
      </c>
      <c r="Q112" s="118" t="str">
        <f>IF(ISNA(VLOOKUP(ChartofAccounts[[#This Row],[AccountNumber]],ChartofAccounts2[#All],1,FALSE)),"NO","YES")</f>
        <v>YES</v>
      </c>
    </row>
    <row r="113" spans="2:17" s="23" customFormat="1" ht="13.5" x14ac:dyDescent="0.3">
      <c r="B113" s="101" t="s">
        <v>584</v>
      </c>
      <c r="C113" s="102" t="s">
        <v>720</v>
      </c>
      <c r="D113" s="105"/>
      <c r="E113" s="105"/>
      <c r="F113" s="105"/>
      <c r="G113" s="105"/>
      <c r="H113" s="105"/>
      <c r="I113" s="105"/>
      <c r="J113" s="105"/>
      <c r="K113" s="105"/>
      <c r="L113" s="105"/>
      <c r="M113" s="105"/>
      <c r="N113" s="105"/>
      <c r="O113" s="105"/>
      <c r="P113" s="118" t="str">
        <f>VLOOKUP(ChartofAccounts[[#This Row],[AccountNumber]],ChartofAccounts2[#All],4,FALSE)</f>
        <v/>
      </c>
      <c r="Q113" s="118" t="str">
        <f>IF(ISNA(VLOOKUP(ChartofAccounts[[#This Row],[AccountNumber]],ChartofAccounts2[#All],1,FALSE)),"NO","YES")</f>
        <v>YES</v>
      </c>
    </row>
    <row r="114" spans="2:17" s="23" customFormat="1" ht="13.5" x14ac:dyDescent="0.3">
      <c r="B114" s="101" t="s">
        <v>585</v>
      </c>
      <c r="C114" s="102" t="s">
        <v>721</v>
      </c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5"/>
      <c r="O114" s="105"/>
      <c r="P114" s="118" t="str">
        <f>VLOOKUP(ChartofAccounts[[#This Row],[AccountNumber]],ChartofAccounts2[#All],4,FALSE)</f>
        <v/>
      </c>
      <c r="Q114" s="118" t="str">
        <f>IF(ISNA(VLOOKUP(ChartofAccounts[[#This Row],[AccountNumber]],ChartofAccounts2[#All],1,FALSE)),"NO","YES")</f>
        <v>YES</v>
      </c>
    </row>
    <row r="115" spans="2:17" s="23" customFormat="1" ht="13.5" x14ac:dyDescent="0.3">
      <c r="B115" s="101" t="s">
        <v>586</v>
      </c>
      <c r="C115" s="102" t="s">
        <v>722</v>
      </c>
      <c r="D115" s="105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18" t="str">
        <f>VLOOKUP(ChartofAccounts[[#This Row],[AccountNumber]],ChartofAccounts2[#All],4,FALSE)</f>
        <v/>
      </c>
      <c r="Q115" s="118" t="str">
        <f>IF(ISNA(VLOOKUP(ChartofAccounts[[#This Row],[AccountNumber]],ChartofAccounts2[#All],1,FALSE)),"NO","YES")</f>
        <v>YES</v>
      </c>
    </row>
    <row r="116" spans="2:17" s="23" customFormat="1" ht="13.5" x14ac:dyDescent="0.3">
      <c r="B116" s="101" t="s">
        <v>587</v>
      </c>
      <c r="C116" s="102" t="s">
        <v>723</v>
      </c>
      <c r="D116" s="105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18" t="str">
        <f>VLOOKUP(ChartofAccounts[[#This Row],[AccountNumber]],ChartofAccounts2[#All],4,FALSE)</f>
        <v/>
      </c>
      <c r="Q116" s="118" t="str">
        <f>IF(ISNA(VLOOKUP(ChartofAccounts[[#This Row],[AccountNumber]],ChartofAccounts2[#All],1,FALSE)),"NO","YES")</f>
        <v>YES</v>
      </c>
    </row>
    <row r="117" spans="2:17" s="23" customFormat="1" ht="13.5" x14ac:dyDescent="0.3">
      <c r="B117" s="101" t="s">
        <v>588</v>
      </c>
      <c r="C117" s="102" t="s">
        <v>724</v>
      </c>
      <c r="D117" s="105"/>
      <c r="E117" s="105"/>
      <c r="F117" s="105"/>
      <c r="G117" s="105"/>
      <c r="H117" s="105"/>
      <c r="I117" s="105"/>
      <c r="J117" s="105"/>
      <c r="K117" s="105"/>
      <c r="L117" s="105"/>
      <c r="M117" s="105"/>
      <c r="N117" s="105"/>
      <c r="O117" s="105"/>
      <c r="P117" s="118" t="str">
        <f>VLOOKUP(ChartofAccounts[[#This Row],[AccountNumber]],ChartofAccounts2[#All],4,FALSE)</f>
        <v/>
      </c>
      <c r="Q117" s="118" t="str">
        <f>IF(ISNA(VLOOKUP(ChartofAccounts[[#This Row],[AccountNumber]],ChartofAccounts2[#All],1,FALSE)),"NO","YES")</f>
        <v>YES</v>
      </c>
    </row>
    <row r="118" spans="2:17" s="23" customFormat="1" ht="13.5" x14ac:dyDescent="0.3">
      <c r="B118" s="101" t="s">
        <v>589</v>
      </c>
      <c r="C118" s="102" t="s">
        <v>725</v>
      </c>
      <c r="D118" s="105"/>
      <c r="E118" s="105"/>
      <c r="F118" s="105"/>
      <c r="G118" s="105"/>
      <c r="H118" s="105"/>
      <c r="I118" s="105"/>
      <c r="J118" s="105"/>
      <c r="K118" s="105"/>
      <c r="L118" s="105"/>
      <c r="M118" s="105"/>
      <c r="N118" s="105"/>
      <c r="O118" s="105"/>
      <c r="P118" s="118" t="str">
        <f>VLOOKUP(ChartofAccounts[[#This Row],[AccountNumber]],ChartofAccounts2[#All],4,FALSE)</f>
        <v/>
      </c>
      <c r="Q118" s="118" t="str">
        <f>IF(ISNA(VLOOKUP(ChartofAccounts[[#This Row],[AccountNumber]],ChartofAccounts2[#All],1,FALSE)),"NO","YES")</f>
        <v>YES</v>
      </c>
    </row>
    <row r="119" spans="2:17" s="23" customFormat="1" ht="13.5" x14ac:dyDescent="0.3">
      <c r="B119" s="101" t="s">
        <v>590</v>
      </c>
      <c r="C119" s="102" t="s">
        <v>726</v>
      </c>
      <c r="D119" s="105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18" t="str">
        <f>VLOOKUP(ChartofAccounts[[#This Row],[AccountNumber]],ChartofAccounts2[#All],4,FALSE)</f>
        <v/>
      </c>
      <c r="Q119" s="118" t="str">
        <f>IF(ISNA(VLOOKUP(ChartofAccounts[[#This Row],[AccountNumber]],ChartofAccounts2[#All],1,FALSE)),"NO","YES")</f>
        <v>YES</v>
      </c>
    </row>
    <row r="120" spans="2:17" s="23" customFormat="1" ht="13.5" x14ac:dyDescent="0.3">
      <c r="B120" s="101" t="s">
        <v>591</v>
      </c>
      <c r="C120" s="102" t="s">
        <v>727</v>
      </c>
      <c r="D120" s="105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18" t="str">
        <f>VLOOKUP(ChartofAccounts[[#This Row],[AccountNumber]],ChartofAccounts2[#All],4,FALSE)</f>
        <v/>
      </c>
      <c r="Q120" s="118" t="str">
        <f>IF(ISNA(VLOOKUP(ChartofAccounts[[#This Row],[AccountNumber]],ChartofAccounts2[#All],1,FALSE)),"NO","YES")</f>
        <v>YES</v>
      </c>
    </row>
    <row r="121" spans="2:17" s="23" customFormat="1" ht="13.5" x14ac:dyDescent="0.3">
      <c r="B121" s="101" t="s">
        <v>592</v>
      </c>
      <c r="C121" s="102" t="s">
        <v>728</v>
      </c>
      <c r="D121" s="105"/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18" t="str">
        <f>VLOOKUP(ChartofAccounts[[#This Row],[AccountNumber]],ChartofAccounts2[#All],4,FALSE)</f>
        <v/>
      </c>
      <c r="Q121" s="118" t="str">
        <f>IF(ISNA(VLOOKUP(ChartofAccounts[[#This Row],[AccountNumber]],ChartofAccounts2[#All],1,FALSE)),"NO","YES")</f>
        <v>YES</v>
      </c>
    </row>
    <row r="122" spans="2:17" s="23" customFormat="1" ht="13.5" x14ac:dyDescent="0.3">
      <c r="B122" s="101" t="s">
        <v>593</v>
      </c>
      <c r="C122" s="102" t="s">
        <v>729</v>
      </c>
      <c r="D122" s="105"/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18" t="str">
        <f>VLOOKUP(ChartofAccounts[[#This Row],[AccountNumber]],ChartofAccounts2[#All],4,FALSE)</f>
        <v/>
      </c>
      <c r="Q122" s="118" t="str">
        <f>IF(ISNA(VLOOKUP(ChartofAccounts[[#This Row],[AccountNumber]],ChartofAccounts2[#All],1,FALSE)),"NO","YES")</f>
        <v>YES</v>
      </c>
    </row>
    <row r="123" spans="2:17" s="23" customFormat="1" ht="13.5" x14ac:dyDescent="0.3">
      <c r="B123" s="101" t="s">
        <v>594</v>
      </c>
      <c r="C123" s="102" t="s">
        <v>730</v>
      </c>
      <c r="D123" s="105"/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18" t="str">
        <f>VLOOKUP(ChartofAccounts[[#This Row],[AccountNumber]],ChartofAccounts2[#All],4,FALSE)</f>
        <v/>
      </c>
      <c r="Q123" s="118" t="str">
        <f>IF(ISNA(VLOOKUP(ChartofAccounts[[#This Row],[AccountNumber]],ChartofAccounts2[#All],1,FALSE)),"NO","YES")</f>
        <v>YES</v>
      </c>
    </row>
    <row r="124" spans="2:17" s="23" customFormat="1" ht="13.5" x14ac:dyDescent="0.3">
      <c r="B124" s="101" t="s">
        <v>595</v>
      </c>
      <c r="C124" s="102" t="s">
        <v>731</v>
      </c>
      <c r="D124" s="105"/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18" t="str">
        <f>VLOOKUP(ChartofAccounts[[#This Row],[AccountNumber]],ChartofAccounts2[#All],4,FALSE)</f>
        <v/>
      </c>
      <c r="Q124" s="118" t="str">
        <f>IF(ISNA(VLOOKUP(ChartofAccounts[[#This Row],[AccountNumber]],ChartofAccounts2[#All],1,FALSE)),"NO","YES")</f>
        <v>YES</v>
      </c>
    </row>
    <row r="125" spans="2:17" s="23" customFormat="1" ht="13.5" x14ac:dyDescent="0.3">
      <c r="B125" s="101" t="s">
        <v>596</v>
      </c>
      <c r="C125" s="102" t="s">
        <v>732</v>
      </c>
      <c r="D125" s="105"/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18" t="str">
        <f>VLOOKUP(ChartofAccounts[[#This Row],[AccountNumber]],ChartofAccounts2[#All],4,FALSE)</f>
        <v/>
      </c>
      <c r="Q125" s="118" t="str">
        <f>IF(ISNA(VLOOKUP(ChartofAccounts[[#This Row],[AccountNumber]],ChartofAccounts2[#All],1,FALSE)),"NO","YES")</f>
        <v>YES</v>
      </c>
    </row>
    <row r="126" spans="2:17" s="23" customFormat="1" ht="13.5" x14ac:dyDescent="0.3">
      <c r="B126" s="101" t="s">
        <v>597</v>
      </c>
      <c r="C126" s="102" t="s">
        <v>733</v>
      </c>
      <c r="D126" s="105"/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18" t="str">
        <f>VLOOKUP(ChartofAccounts[[#This Row],[AccountNumber]],ChartofAccounts2[#All],4,FALSE)</f>
        <v/>
      </c>
      <c r="Q126" s="118" t="str">
        <f>IF(ISNA(VLOOKUP(ChartofAccounts[[#This Row],[AccountNumber]],ChartofAccounts2[#All],1,FALSE)),"NO","YES")</f>
        <v>YES</v>
      </c>
    </row>
    <row r="127" spans="2:17" s="23" customFormat="1" ht="13.5" x14ac:dyDescent="0.3">
      <c r="B127" s="101" t="s">
        <v>598</v>
      </c>
      <c r="C127" s="102" t="s">
        <v>734</v>
      </c>
      <c r="D127" s="105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18" t="str">
        <f>VLOOKUP(ChartofAccounts[[#This Row],[AccountNumber]],ChartofAccounts2[#All],4,FALSE)</f>
        <v/>
      </c>
      <c r="Q127" s="118" t="str">
        <f>IF(ISNA(VLOOKUP(ChartofAccounts[[#This Row],[AccountNumber]],ChartofAccounts2[#All],1,FALSE)),"NO","YES")</f>
        <v>YES</v>
      </c>
    </row>
    <row r="128" spans="2:17" s="23" customFormat="1" ht="13.5" x14ac:dyDescent="0.3">
      <c r="B128" s="101" t="s">
        <v>599</v>
      </c>
      <c r="C128" s="102" t="s">
        <v>735</v>
      </c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18" t="str">
        <f>VLOOKUP(ChartofAccounts[[#This Row],[AccountNumber]],ChartofAccounts2[#All],4,FALSE)</f>
        <v/>
      </c>
      <c r="Q128" s="118" t="str">
        <f>IF(ISNA(VLOOKUP(ChartofAccounts[[#This Row],[AccountNumber]],ChartofAccounts2[#All],1,FALSE)),"NO","YES")</f>
        <v>YES</v>
      </c>
    </row>
    <row r="129" spans="2:17" s="23" customFormat="1" ht="13.5" x14ac:dyDescent="0.3">
      <c r="B129" s="101" t="s">
        <v>600</v>
      </c>
      <c r="C129" s="102" t="s">
        <v>736</v>
      </c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18" t="str">
        <f>VLOOKUP(ChartofAccounts[[#This Row],[AccountNumber]],ChartofAccounts2[#All],4,FALSE)</f>
        <v/>
      </c>
      <c r="Q129" s="118" t="str">
        <f>IF(ISNA(VLOOKUP(ChartofAccounts[[#This Row],[AccountNumber]],ChartofAccounts2[#All],1,FALSE)),"NO","YES")</f>
        <v>YES</v>
      </c>
    </row>
    <row r="130" spans="2:17" s="23" customFormat="1" ht="13.5" x14ac:dyDescent="0.3">
      <c r="B130" s="101" t="s">
        <v>601</v>
      </c>
      <c r="C130" s="102" t="s">
        <v>737</v>
      </c>
      <c r="D130" s="105"/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18" t="str">
        <f>VLOOKUP(ChartofAccounts[[#This Row],[AccountNumber]],ChartofAccounts2[#All],4,FALSE)</f>
        <v/>
      </c>
      <c r="Q130" s="118" t="str">
        <f>IF(ISNA(VLOOKUP(ChartofAccounts[[#This Row],[AccountNumber]],ChartofAccounts2[#All],1,FALSE)),"NO","YES")</f>
        <v>YES</v>
      </c>
    </row>
    <row r="131" spans="2:17" s="23" customFormat="1" ht="13.5" x14ac:dyDescent="0.3">
      <c r="B131" s="101" t="s">
        <v>602</v>
      </c>
      <c r="C131" s="102" t="s">
        <v>738</v>
      </c>
      <c r="D131" s="105"/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18" t="str">
        <f>VLOOKUP(ChartofAccounts[[#This Row],[AccountNumber]],ChartofAccounts2[#All],4,FALSE)</f>
        <v/>
      </c>
      <c r="Q131" s="118" t="str">
        <f>IF(ISNA(VLOOKUP(ChartofAccounts[[#This Row],[AccountNumber]],ChartofAccounts2[#All],1,FALSE)),"NO","YES")</f>
        <v>YES</v>
      </c>
    </row>
    <row r="132" spans="2:17" s="23" customFormat="1" ht="13.5" x14ac:dyDescent="0.3">
      <c r="B132" s="101" t="s">
        <v>603</v>
      </c>
      <c r="C132" s="102" t="s">
        <v>739</v>
      </c>
      <c r="D132" s="105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18" t="str">
        <f>VLOOKUP(ChartofAccounts[[#This Row],[AccountNumber]],ChartofAccounts2[#All],4,FALSE)</f>
        <v/>
      </c>
      <c r="Q132" s="118" t="str">
        <f>IF(ISNA(VLOOKUP(ChartofAccounts[[#This Row],[AccountNumber]],ChartofAccounts2[#All],1,FALSE)),"NO","YES")</f>
        <v>YES</v>
      </c>
    </row>
    <row r="133" spans="2:17" s="23" customFormat="1" ht="13.5" x14ac:dyDescent="0.3">
      <c r="B133" s="101" t="s">
        <v>604</v>
      </c>
      <c r="C133" s="102" t="s">
        <v>740</v>
      </c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18" t="str">
        <f>VLOOKUP(ChartofAccounts[[#This Row],[AccountNumber]],ChartofAccounts2[#All],4,FALSE)</f>
        <v/>
      </c>
      <c r="Q133" s="118" t="str">
        <f>IF(ISNA(VLOOKUP(ChartofAccounts[[#This Row],[AccountNumber]],ChartofAccounts2[#All],1,FALSE)),"NO","YES")</f>
        <v>YES</v>
      </c>
    </row>
    <row r="134" spans="2:17" s="23" customFormat="1" ht="13.5" x14ac:dyDescent="0.3">
      <c r="B134" s="101" t="s">
        <v>605</v>
      </c>
      <c r="C134" s="102" t="s">
        <v>741</v>
      </c>
      <c r="D134" s="105"/>
      <c r="E134" s="105"/>
      <c r="F134" s="105"/>
      <c r="G134" s="105"/>
      <c r="H134" s="105"/>
      <c r="I134" s="105"/>
      <c r="J134" s="105"/>
      <c r="K134" s="105"/>
      <c r="L134" s="105"/>
      <c r="M134" s="105"/>
      <c r="N134" s="105"/>
      <c r="O134" s="105"/>
      <c r="P134" s="118" t="str">
        <f>VLOOKUP(ChartofAccounts[[#This Row],[AccountNumber]],ChartofAccounts2[#All],4,FALSE)</f>
        <v/>
      </c>
      <c r="Q134" s="118" t="str">
        <f>IF(ISNA(VLOOKUP(ChartofAccounts[[#This Row],[AccountNumber]],ChartofAccounts2[#All],1,FALSE)),"NO","YES")</f>
        <v>YES</v>
      </c>
    </row>
    <row r="135" spans="2:17" s="23" customFormat="1" ht="13.5" x14ac:dyDescent="0.3">
      <c r="B135" s="101" t="s">
        <v>606</v>
      </c>
      <c r="C135" s="102" t="s">
        <v>742</v>
      </c>
      <c r="D135" s="105"/>
      <c r="E135" s="105"/>
      <c r="F135" s="105"/>
      <c r="G135" s="105"/>
      <c r="H135" s="105"/>
      <c r="I135" s="105"/>
      <c r="J135" s="105"/>
      <c r="K135" s="105"/>
      <c r="L135" s="105"/>
      <c r="M135" s="105"/>
      <c r="N135" s="105"/>
      <c r="O135" s="105"/>
      <c r="P135" s="118" t="str">
        <f>VLOOKUP(ChartofAccounts[[#This Row],[AccountNumber]],ChartofAccounts2[#All],4,FALSE)</f>
        <v/>
      </c>
      <c r="Q135" s="118" t="str">
        <f>IF(ISNA(VLOOKUP(ChartofAccounts[[#This Row],[AccountNumber]],ChartofAccounts2[#All],1,FALSE)),"NO","YES")</f>
        <v>YES</v>
      </c>
    </row>
    <row r="136" spans="2:17" s="23" customFormat="1" ht="13.5" x14ac:dyDescent="0.3">
      <c r="B136" s="101" t="s">
        <v>607</v>
      </c>
      <c r="C136" s="102" t="s">
        <v>743</v>
      </c>
      <c r="D136" s="105"/>
      <c r="E136" s="105"/>
      <c r="F136" s="105"/>
      <c r="G136" s="105"/>
      <c r="H136" s="105"/>
      <c r="I136" s="105"/>
      <c r="J136" s="105"/>
      <c r="K136" s="105"/>
      <c r="L136" s="105"/>
      <c r="M136" s="105"/>
      <c r="N136" s="105"/>
      <c r="O136" s="105"/>
      <c r="P136" s="118" t="str">
        <f>VLOOKUP(ChartofAccounts[[#This Row],[AccountNumber]],ChartofAccounts2[#All],4,FALSE)</f>
        <v/>
      </c>
      <c r="Q136" s="118" t="str">
        <f>IF(ISNA(VLOOKUP(ChartofAccounts[[#This Row],[AccountNumber]],ChartofAccounts2[#All],1,FALSE)),"NO","YES")</f>
        <v>YES</v>
      </c>
    </row>
    <row r="137" spans="2:17" s="23" customFormat="1" ht="13.5" x14ac:dyDescent="0.3">
      <c r="B137" s="101" t="s">
        <v>608</v>
      </c>
      <c r="C137" s="102" t="s">
        <v>744</v>
      </c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18" t="str">
        <f>VLOOKUP(ChartofAccounts[[#This Row],[AccountNumber]],ChartofAccounts2[#All],4,FALSE)</f>
        <v/>
      </c>
      <c r="Q137" s="118" t="str">
        <f>IF(ISNA(VLOOKUP(ChartofAccounts[[#This Row],[AccountNumber]],ChartofAccounts2[#All],1,FALSE)),"NO","YES")</f>
        <v>YES</v>
      </c>
    </row>
    <row r="138" spans="2:17" s="23" customFormat="1" ht="13.5" x14ac:dyDescent="0.3">
      <c r="B138" s="101" t="s">
        <v>609</v>
      </c>
      <c r="C138" s="102" t="s">
        <v>745</v>
      </c>
      <c r="D138" s="105"/>
      <c r="E138" s="105"/>
      <c r="F138" s="105"/>
      <c r="G138" s="105"/>
      <c r="H138" s="105"/>
      <c r="I138" s="105"/>
      <c r="J138" s="105"/>
      <c r="K138" s="105"/>
      <c r="L138" s="105"/>
      <c r="M138" s="105"/>
      <c r="N138" s="105"/>
      <c r="O138" s="105"/>
      <c r="P138" s="118" t="str">
        <f>VLOOKUP(ChartofAccounts[[#This Row],[AccountNumber]],ChartofAccounts2[#All],4,FALSE)</f>
        <v/>
      </c>
      <c r="Q138" s="118" t="str">
        <f>IF(ISNA(VLOOKUP(ChartofAccounts[[#This Row],[AccountNumber]],ChartofAccounts2[#All],1,FALSE)),"NO","YES")</f>
        <v>YES</v>
      </c>
    </row>
    <row r="139" spans="2:17" s="23" customFormat="1" ht="13.5" x14ac:dyDescent="0.3">
      <c r="B139" s="101" t="s">
        <v>610</v>
      </c>
      <c r="C139" s="102" t="s">
        <v>746</v>
      </c>
      <c r="D139" s="105"/>
      <c r="E139" s="105"/>
      <c r="F139" s="105"/>
      <c r="G139" s="105"/>
      <c r="H139" s="105"/>
      <c r="I139" s="105"/>
      <c r="J139" s="105"/>
      <c r="K139" s="105"/>
      <c r="L139" s="105"/>
      <c r="M139" s="105"/>
      <c r="N139" s="105"/>
      <c r="O139" s="105"/>
      <c r="P139" s="118" t="str">
        <f>VLOOKUP(ChartofAccounts[[#This Row],[AccountNumber]],ChartofAccounts2[#All],4,FALSE)</f>
        <v/>
      </c>
      <c r="Q139" s="118" t="str">
        <f>IF(ISNA(VLOOKUP(ChartofAccounts[[#This Row],[AccountNumber]],ChartofAccounts2[#All],1,FALSE)),"NO","YES")</f>
        <v>YES</v>
      </c>
    </row>
    <row r="140" spans="2:17" s="23" customFormat="1" ht="13.5" x14ac:dyDescent="0.3">
      <c r="B140" s="101" t="s">
        <v>611</v>
      </c>
      <c r="C140" s="102" t="s">
        <v>747</v>
      </c>
      <c r="D140" s="105"/>
      <c r="E140" s="105"/>
      <c r="F140" s="105"/>
      <c r="G140" s="105"/>
      <c r="H140" s="105"/>
      <c r="I140" s="105"/>
      <c r="J140" s="105"/>
      <c r="K140" s="105"/>
      <c r="L140" s="105"/>
      <c r="M140" s="105"/>
      <c r="N140" s="105"/>
      <c r="O140" s="105"/>
      <c r="P140" s="118" t="str">
        <f>VLOOKUP(ChartofAccounts[[#This Row],[AccountNumber]],ChartofAccounts2[#All],4,FALSE)</f>
        <v/>
      </c>
      <c r="Q140" s="118" t="str">
        <f>IF(ISNA(VLOOKUP(ChartofAccounts[[#This Row],[AccountNumber]],ChartofAccounts2[#All],1,FALSE)),"NO","YES")</f>
        <v>YES</v>
      </c>
    </row>
    <row r="141" spans="2:17" s="23" customFormat="1" ht="13.5" x14ac:dyDescent="0.3">
      <c r="B141" s="101" t="s">
        <v>612</v>
      </c>
      <c r="C141" s="102" t="s">
        <v>748</v>
      </c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105"/>
      <c r="P141" s="118" t="str">
        <f>VLOOKUP(ChartofAccounts[[#This Row],[AccountNumber]],ChartofAccounts2[#All],4,FALSE)</f>
        <v/>
      </c>
      <c r="Q141" s="118" t="str">
        <f>IF(ISNA(VLOOKUP(ChartofAccounts[[#This Row],[AccountNumber]],ChartofAccounts2[#All],1,FALSE)),"NO","YES")</f>
        <v>YES</v>
      </c>
    </row>
    <row r="142" spans="2:17" s="23" customFormat="1" ht="13.5" x14ac:dyDescent="0.3">
      <c r="B142" s="101" t="s">
        <v>613</v>
      </c>
      <c r="C142" s="102" t="s">
        <v>749</v>
      </c>
      <c r="D142" s="105"/>
      <c r="E142" s="105"/>
      <c r="F142" s="105"/>
      <c r="G142" s="105"/>
      <c r="H142" s="105"/>
      <c r="I142" s="105"/>
      <c r="J142" s="105"/>
      <c r="K142" s="105"/>
      <c r="L142" s="105"/>
      <c r="M142" s="105"/>
      <c r="N142" s="105"/>
      <c r="O142" s="105"/>
      <c r="P142" s="118" t="str">
        <f>VLOOKUP(ChartofAccounts[[#This Row],[AccountNumber]],ChartofAccounts2[#All],4,FALSE)</f>
        <v/>
      </c>
      <c r="Q142" s="118" t="str">
        <f>IF(ISNA(VLOOKUP(ChartofAccounts[[#This Row],[AccountNumber]],ChartofAccounts2[#All],1,FALSE)),"NO","YES")</f>
        <v>YES</v>
      </c>
    </row>
    <row r="143" spans="2:17" s="23" customFormat="1" ht="13.5" x14ac:dyDescent="0.3">
      <c r="B143" s="101" t="s">
        <v>43</v>
      </c>
      <c r="C143" s="102" t="s">
        <v>207</v>
      </c>
      <c r="D143" s="105"/>
      <c r="E143" s="105"/>
      <c r="F143" s="105"/>
      <c r="G143" s="105"/>
      <c r="H143" s="105"/>
      <c r="I143" s="105"/>
      <c r="J143" s="105"/>
      <c r="K143" s="105"/>
      <c r="L143" s="105"/>
      <c r="M143" s="105"/>
      <c r="N143" s="105"/>
      <c r="O143" s="105"/>
      <c r="P143" s="118" t="str">
        <f>VLOOKUP(ChartofAccounts[[#This Row],[AccountNumber]],ChartofAccounts2[#All],4,FALSE)</f>
        <v/>
      </c>
      <c r="Q143" s="118" t="str">
        <f>IF(ISNA(VLOOKUP(ChartofAccounts[[#This Row],[AccountNumber]],ChartofAccounts2[#All],1,FALSE)),"NO","YES")</f>
        <v>YES</v>
      </c>
    </row>
    <row r="144" spans="2:17" s="23" customFormat="1" ht="13.5" x14ac:dyDescent="0.3">
      <c r="B144" s="101" t="s">
        <v>44</v>
      </c>
      <c r="C144" s="102" t="s">
        <v>208</v>
      </c>
      <c r="D144" s="105"/>
      <c r="E144" s="105"/>
      <c r="F144" s="105"/>
      <c r="G144" s="105"/>
      <c r="H144" s="105"/>
      <c r="I144" s="105"/>
      <c r="J144" s="105"/>
      <c r="K144" s="105"/>
      <c r="L144" s="105"/>
      <c r="M144" s="105"/>
      <c r="N144" s="105"/>
      <c r="O144" s="105"/>
      <c r="P144" s="118" t="str">
        <f>VLOOKUP(ChartofAccounts[[#This Row],[AccountNumber]],ChartofAccounts2[#All],4,FALSE)</f>
        <v/>
      </c>
      <c r="Q144" s="118" t="str">
        <f>IF(ISNA(VLOOKUP(ChartofAccounts[[#This Row],[AccountNumber]],ChartofAccounts2[#All],1,FALSE)),"NO","YES")</f>
        <v>YES</v>
      </c>
    </row>
    <row r="145" spans="2:17" s="23" customFormat="1" ht="13.5" x14ac:dyDescent="0.3">
      <c r="B145" s="101" t="s">
        <v>45</v>
      </c>
      <c r="C145" s="102" t="s">
        <v>209</v>
      </c>
      <c r="D145" s="105"/>
      <c r="E145" s="105"/>
      <c r="F145" s="105"/>
      <c r="G145" s="105"/>
      <c r="H145" s="105"/>
      <c r="I145" s="105"/>
      <c r="J145" s="105"/>
      <c r="K145" s="105"/>
      <c r="L145" s="105"/>
      <c r="M145" s="105"/>
      <c r="N145" s="105"/>
      <c r="O145" s="105"/>
      <c r="P145" s="118" t="str">
        <f>VLOOKUP(ChartofAccounts[[#This Row],[AccountNumber]],ChartofAccounts2[#All],4,FALSE)</f>
        <v/>
      </c>
      <c r="Q145" s="118" t="str">
        <f>IF(ISNA(VLOOKUP(ChartofAccounts[[#This Row],[AccountNumber]],ChartofAccounts2[#All],1,FALSE)),"NO","YES")</f>
        <v>YES</v>
      </c>
    </row>
    <row r="146" spans="2:17" s="23" customFormat="1" ht="13.5" x14ac:dyDescent="0.3">
      <c r="B146" s="101" t="s">
        <v>46</v>
      </c>
      <c r="C146" s="102" t="s">
        <v>210</v>
      </c>
      <c r="D146" s="105"/>
      <c r="E146" s="105"/>
      <c r="F146" s="105"/>
      <c r="G146" s="105"/>
      <c r="H146" s="105"/>
      <c r="I146" s="105"/>
      <c r="J146" s="105"/>
      <c r="K146" s="105"/>
      <c r="L146" s="105"/>
      <c r="M146" s="105"/>
      <c r="N146" s="105"/>
      <c r="O146" s="105"/>
      <c r="P146" s="118" t="str">
        <f>VLOOKUP(ChartofAccounts[[#This Row],[AccountNumber]],ChartofAccounts2[#All],4,FALSE)</f>
        <v/>
      </c>
      <c r="Q146" s="118" t="str">
        <f>IF(ISNA(VLOOKUP(ChartofAccounts[[#This Row],[AccountNumber]],ChartofAccounts2[#All],1,FALSE)),"NO","YES")</f>
        <v>YES</v>
      </c>
    </row>
    <row r="147" spans="2:17" s="23" customFormat="1" ht="13.5" x14ac:dyDescent="0.3">
      <c r="B147" s="101" t="s">
        <v>47</v>
      </c>
      <c r="C147" s="102" t="s">
        <v>211</v>
      </c>
      <c r="D147" s="105"/>
      <c r="E147" s="105"/>
      <c r="F147" s="105"/>
      <c r="G147" s="105"/>
      <c r="H147" s="105"/>
      <c r="I147" s="105"/>
      <c r="J147" s="105"/>
      <c r="K147" s="105"/>
      <c r="L147" s="105"/>
      <c r="M147" s="105"/>
      <c r="N147" s="105"/>
      <c r="O147" s="105"/>
      <c r="P147" s="118" t="str">
        <f>VLOOKUP(ChartofAccounts[[#This Row],[AccountNumber]],ChartofAccounts2[#All],4,FALSE)</f>
        <v/>
      </c>
      <c r="Q147" s="118" t="str">
        <f>IF(ISNA(VLOOKUP(ChartofAccounts[[#This Row],[AccountNumber]],ChartofAccounts2[#All],1,FALSE)),"NO","YES")</f>
        <v>YES</v>
      </c>
    </row>
    <row r="148" spans="2:17" s="23" customFormat="1" ht="13.5" x14ac:dyDescent="0.3">
      <c r="B148" s="101" t="s">
        <v>48</v>
      </c>
      <c r="C148" s="102" t="s">
        <v>212</v>
      </c>
      <c r="D148" s="105"/>
      <c r="E148" s="105"/>
      <c r="F148" s="105"/>
      <c r="G148" s="105"/>
      <c r="H148" s="105"/>
      <c r="I148" s="105"/>
      <c r="J148" s="105"/>
      <c r="K148" s="105"/>
      <c r="L148" s="105"/>
      <c r="M148" s="105"/>
      <c r="N148" s="105"/>
      <c r="O148" s="105"/>
      <c r="P148" s="118" t="str">
        <f>VLOOKUP(ChartofAccounts[[#This Row],[AccountNumber]],ChartofAccounts2[#All],4,FALSE)</f>
        <v/>
      </c>
      <c r="Q148" s="118" t="str">
        <f>IF(ISNA(VLOOKUP(ChartofAccounts[[#This Row],[AccountNumber]],ChartofAccounts2[#All],1,FALSE)),"NO","YES")</f>
        <v>YES</v>
      </c>
    </row>
    <row r="149" spans="2:17" s="23" customFormat="1" ht="13.5" x14ac:dyDescent="0.3">
      <c r="B149" s="101" t="s">
        <v>49</v>
      </c>
      <c r="C149" s="102" t="s">
        <v>213</v>
      </c>
      <c r="D149" s="105"/>
      <c r="E149" s="105"/>
      <c r="F149" s="105"/>
      <c r="G149" s="105"/>
      <c r="H149" s="105"/>
      <c r="I149" s="105"/>
      <c r="J149" s="105"/>
      <c r="K149" s="105"/>
      <c r="L149" s="105"/>
      <c r="M149" s="105"/>
      <c r="N149" s="105"/>
      <c r="O149" s="105"/>
      <c r="P149" s="118" t="str">
        <f>VLOOKUP(ChartofAccounts[[#This Row],[AccountNumber]],ChartofAccounts2[#All],4,FALSE)</f>
        <v/>
      </c>
      <c r="Q149" s="118" t="str">
        <f>IF(ISNA(VLOOKUP(ChartofAccounts[[#This Row],[AccountNumber]],ChartofAccounts2[#All],1,FALSE)),"NO","YES")</f>
        <v>YES</v>
      </c>
    </row>
    <row r="150" spans="2:17" s="23" customFormat="1" ht="13.5" x14ac:dyDescent="0.3">
      <c r="B150" s="101" t="s">
        <v>50</v>
      </c>
      <c r="C150" s="102" t="s">
        <v>214</v>
      </c>
      <c r="D150" s="105"/>
      <c r="E150" s="105"/>
      <c r="F150" s="105"/>
      <c r="G150" s="105"/>
      <c r="H150" s="105"/>
      <c r="I150" s="105"/>
      <c r="J150" s="105"/>
      <c r="K150" s="105"/>
      <c r="L150" s="105"/>
      <c r="M150" s="105"/>
      <c r="N150" s="105"/>
      <c r="O150" s="105"/>
      <c r="P150" s="118" t="str">
        <f>VLOOKUP(ChartofAccounts[[#This Row],[AccountNumber]],ChartofAccounts2[#All],4,FALSE)</f>
        <v/>
      </c>
      <c r="Q150" s="118" t="str">
        <f>IF(ISNA(VLOOKUP(ChartofAccounts[[#This Row],[AccountNumber]],ChartofAccounts2[#All],1,FALSE)),"NO","YES")</f>
        <v>YES</v>
      </c>
    </row>
    <row r="151" spans="2:17" s="23" customFormat="1" ht="13.5" x14ac:dyDescent="0.3">
      <c r="B151" s="101" t="s">
        <v>51</v>
      </c>
      <c r="C151" s="102" t="s">
        <v>215</v>
      </c>
      <c r="D151" s="105"/>
      <c r="E151" s="105"/>
      <c r="F151" s="105"/>
      <c r="G151" s="105"/>
      <c r="H151" s="105"/>
      <c r="I151" s="105"/>
      <c r="J151" s="105"/>
      <c r="K151" s="105"/>
      <c r="L151" s="105"/>
      <c r="M151" s="105"/>
      <c r="N151" s="105"/>
      <c r="O151" s="105"/>
      <c r="P151" s="118" t="str">
        <f>VLOOKUP(ChartofAccounts[[#This Row],[AccountNumber]],ChartofAccounts2[#All],4,FALSE)</f>
        <v/>
      </c>
      <c r="Q151" s="118" t="str">
        <f>IF(ISNA(VLOOKUP(ChartofAccounts[[#This Row],[AccountNumber]],ChartofAccounts2[#All],1,FALSE)),"NO","YES")</f>
        <v>YES</v>
      </c>
    </row>
    <row r="152" spans="2:17" s="23" customFormat="1" ht="13.5" x14ac:dyDescent="0.3">
      <c r="B152" s="101" t="s">
        <v>52</v>
      </c>
      <c r="C152" s="102" t="s">
        <v>216</v>
      </c>
      <c r="D152" s="105"/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18" t="str">
        <f>VLOOKUP(ChartofAccounts[[#This Row],[AccountNumber]],ChartofAccounts2[#All],4,FALSE)</f>
        <v/>
      </c>
      <c r="Q152" s="118" t="str">
        <f>IF(ISNA(VLOOKUP(ChartofAccounts[[#This Row],[AccountNumber]],ChartofAccounts2[#All],1,FALSE)),"NO","YES")</f>
        <v>YES</v>
      </c>
    </row>
    <row r="153" spans="2:17" s="23" customFormat="1" ht="13.5" x14ac:dyDescent="0.3">
      <c r="B153" s="101" t="s">
        <v>53</v>
      </c>
      <c r="C153" s="102" t="s">
        <v>217</v>
      </c>
      <c r="D153" s="105"/>
      <c r="E153" s="105"/>
      <c r="F153" s="105"/>
      <c r="G153" s="105"/>
      <c r="H153" s="105"/>
      <c r="I153" s="105"/>
      <c r="J153" s="105"/>
      <c r="K153" s="105"/>
      <c r="L153" s="105"/>
      <c r="M153" s="105"/>
      <c r="N153" s="105"/>
      <c r="O153" s="105"/>
      <c r="P153" s="118" t="str">
        <f>VLOOKUP(ChartofAccounts[[#This Row],[AccountNumber]],ChartofAccounts2[#All],4,FALSE)</f>
        <v/>
      </c>
      <c r="Q153" s="118" t="str">
        <f>IF(ISNA(VLOOKUP(ChartofAccounts[[#This Row],[AccountNumber]],ChartofAccounts2[#All],1,FALSE)),"NO","YES")</f>
        <v>YES</v>
      </c>
    </row>
    <row r="154" spans="2:17" s="23" customFormat="1" ht="13.5" x14ac:dyDescent="0.3">
      <c r="B154" s="101" t="s">
        <v>54</v>
      </c>
      <c r="C154" s="102" t="s">
        <v>218</v>
      </c>
      <c r="D154" s="105"/>
      <c r="E154" s="105"/>
      <c r="F154" s="105"/>
      <c r="G154" s="105"/>
      <c r="H154" s="105"/>
      <c r="I154" s="105"/>
      <c r="J154" s="105"/>
      <c r="K154" s="105"/>
      <c r="L154" s="105"/>
      <c r="M154" s="105"/>
      <c r="N154" s="105"/>
      <c r="O154" s="105"/>
      <c r="P154" s="118" t="str">
        <f>VLOOKUP(ChartofAccounts[[#This Row],[AccountNumber]],ChartofAccounts2[#All],4,FALSE)</f>
        <v/>
      </c>
      <c r="Q154" s="118" t="str">
        <f>IF(ISNA(VLOOKUP(ChartofAccounts[[#This Row],[AccountNumber]],ChartofAccounts2[#All],1,FALSE)),"NO","YES")</f>
        <v>YES</v>
      </c>
    </row>
    <row r="155" spans="2:17" s="23" customFormat="1" ht="13.5" x14ac:dyDescent="0.3">
      <c r="B155" s="101" t="s">
        <v>55</v>
      </c>
      <c r="C155" s="102" t="s">
        <v>219</v>
      </c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  <c r="P155" s="118" t="str">
        <f>VLOOKUP(ChartofAccounts[[#This Row],[AccountNumber]],ChartofAccounts2[#All],4,FALSE)</f>
        <v/>
      </c>
      <c r="Q155" s="118" t="str">
        <f>IF(ISNA(VLOOKUP(ChartofAccounts[[#This Row],[AccountNumber]],ChartofAccounts2[#All],1,FALSE)),"NO","YES")</f>
        <v>YES</v>
      </c>
    </row>
    <row r="156" spans="2:17" s="23" customFormat="1" ht="13.5" x14ac:dyDescent="0.3">
      <c r="B156" s="101" t="s">
        <v>56</v>
      </c>
      <c r="C156" s="102" t="s">
        <v>220</v>
      </c>
      <c r="D156" s="105"/>
      <c r="E156" s="105"/>
      <c r="F156" s="105"/>
      <c r="G156" s="105"/>
      <c r="H156" s="105"/>
      <c r="I156" s="105"/>
      <c r="J156" s="105"/>
      <c r="K156" s="105"/>
      <c r="L156" s="105"/>
      <c r="M156" s="105"/>
      <c r="N156" s="105"/>
      <c r="O156" s="105"/>
      <c r="P156" s="118" t="str">
        <f>VLOOKUP(ChartofAccounts[[#This Row],[AccountNumber]],ChartofAccounts2[#All],4,FALSE)</f>
        <v/>
      </c>
      <c r="Q156" s="118" t="str">
        <f>IF(ISNA(VLOOKUP(ChartofAccounts[[#This Row],[AccountNumber]],ChartofAccounts2[#All],1,FALSE)),"NO","YES")</f>
        <v>YES</v>
      </c>
    </row>
    <row r="157" spans="2:17" s="23" customFormat="1" ht="13.5" x14ac:dyDescent="0.3">
      <c r="B157" s="101" t="s">
        <v>57</v>
      </c>
      <c r="C157" s="102" t="s">
        <v>221</v>
      </c>
      <c r="D157" s="105"/>
      <c r="E157" s="105"/>
      <c r="F157" s="105"/>
      <c r="G157" s="105"/>
      <c r="H157" s="105"/>
      <c r="I157" s="105"/>
      <c r="J157" s="105"/>
      <c r="K157" s="105"/>
      <c r="L157" s="105"/>
      <c r="M157" s="105"/>
      <c r="N157" s="105"/>
      <c r="O157" s="105"/>
      <c r="P157" s="118" t="str">
        <f>VLOOKUP(ChartofAccounts[[#This Row],[AccountNumber]],ChartofAccounts2[#All],4,FALSE)</f>
        <v/>
      </c>
      <c r="Q157" s="118" t="str">
        <f>IF(ISNA(VLOOKUP(ChartofAccounts[[#This Row],[AccountNumber]],ChartofAccounts2[#All],1,FALSE)),"NO","YES")</f>
        <v>YES</v>
      </c>
    </row>
    <row r="158" spans="2:17" s="23" customFormat="1" ht="13.5" x14ac:dyDescent="0.3">
      <c r="B158" s="101" t="s">
        <v>58</v>
      </c>
      <c r="C158" s="102" t="s">
        <v>222</v>
      </c>
      <c r="D158" s="105"/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  <c r="O158" s="105"/>
      <c r="P158" s="118" t="str">
        <f>VLOOKUP(ChartofAccounts[[#This Row],[AccountNumber]],ChartofAccounts2[#All],4,FALSE)</f>
        <v/>
      </c>
      <c r="Q158" s="118" t="str">
        <f>IF(ISNA(VLOOKUP(ChartofAccounts[[#This Row],[AccountNumber]],ChartofAccounts2[#All],1,FALSE)),"NO","YES")</f>
        <v>YES</v>
      </c>
    </row>
    <row r="159" spans="2:17" s="23" customFormat="1" ht="13.5" x14ac:dyDescent="0.3">
      <c r="B159" s="101" t="s">
        <v>59</v>
      </c>
      <c r="C159" s="102" t="s">
        <v>223</v>
      </c>
      <c r="D159" s="105"/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  <c r="O159" s="105"/>
      <c r="P159" s="118" t="str">
        <f>VLOOKUP(ChartofAccounts[[#This Row],[AccountNumber]],ChartofAccounts2[#All],4,FALSE)</f>
        <v/>
      </c>
      <c r="Q159" s="118" t="str">
        <f>IF(ISNA(VLOOKUP(ChartofAccounts[[#This Row],[AccountNumber]],ChartofAccounts2[#All],1,FALSE)),"NO","YES")</f>
        <v>YES</v>
      </c>
    </row>
    <row r="160" spans="2:17" s="23" customFormat="1" ht="13.5" x14ac:dyDescent="0.3">
      <c r="B160" s="101" t="s">
        <v>60</v>
      </c>
      <c r="C160" s="102" t="s">
        <v>224</v>
      </c>
      <c r="D160" s="105"/>
      <c r="E160" s="105"/>
      <c r="F160" s="105"/>
      <c r="G160" s="105"/>
      <c r="H160" s="105"/>
      <c r="I160" s="105"/>
      <c r="J160" s="105"/>
      <c r="K160" s="105"/>
      <c r="L160" s="105"/>
      <c r="M160" s="105"/>
      <c r="N160" s="105"/>
      <c r="O160" s="105"/>
      <c r="P160" s="118" t="str">
        <f>VLOOKUP(ChartofAccounts[[#This Row],[AccountNumber]],ChartofAccounts2[#All],4,FALSE)</f>
        <v/>
      </c>
      <c r="Q160" s="118" t="str">
        <f>IF(ISNA(VLOOKUP(ChartofAccounts[[#This Row],[AccountNumber]],ChartofAccounts2[#All],1,FALSE)),"NO","YES")</f>
        <v>YES</v>
      </c>
    </row>
    <row r="161" spans="2:17" s="23" customFormat="1" ht="13.5" x14ac:dyDescent="0.3">
      <c r="B161" s="101" t="s">
        <v>61</v>
      </c>
      <c r="C161" s="102" t="s">
        <v>225</v>
      </c>
      <c r="D161" s="105"/>
      <c r="E161" s="105"/>
      <c r="F161" s="105"/>
      <c r="G161" s="105"/>
      <c r="H161" s="105"/>
      <c r="I161" s="105"/>
      <c r="J161" s="105"/>
      <c r="K161" s="105"/>
      <c r="L161" s="105"/>
      <c r="M161" s="105"/>
      <c r="N161" s="105"/>
      <c r="O161" s="105"/>
      <c r="P161" s="118" t="str">
        <f>VLOOKUP(ChartofAccounts[[#This Row],[AccountNumber]],ChartofAccounts2[#All],4,FALSE)</f>
        <v/>
      </c>
      <c r="Q161" s="118" t="str">
        <f>IF(ISNA(VLOOKUP(ChartofAccounts[[#This Row],[AccountNumber]],ChartofAccounts2[#All],1,FALSE)),"NO","YES")</f>
        <v>YES</v>
      </c>
    </row>
    <row r="162" spans="2:17" s="23" customFormat="1" ht="13.5" x14ac:dyDescent="0.3">
      <c r="B162" s="101" t="s">
        <v>62</v>
      </c>
      <c r="C162" s="102" t="s">
        <v>226</v>
      </c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18" t="str">
        <f>VLOOKUP(ChartofAccounts[[#This Row],[AccountNumber]],ChartofAccounts2[#All],4,FALSE)</f>
        <v/>
      </c>
      <c r="Q162" s="118" t="str">
        <f>IF(ISNA(VLOOKUP(ChartofAccounts[[#This Row],[AccountNumber]],ChartofAccounts2[#All],1,FALSE)),"NO","YES")</f>
        <v>YES</v>
      </c>
    </row>
    <row r="163" spans="2:17" s="23" customFormat="1" ht="13.5" x14ac:dyDescent="0.3">
      <c r="B163" s="101" t="s">
        <v>63</v>
      </c>
      <c r="C163" s="102" t="s">
        <v>227</v>
      </c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18" t="str">
        <f>VLOOKUP(ChartofAccounts[[#This Row],[AccountNumber]],ChartofAccounts2[#All],4,FALSE)</f>
        <v/>
      </c>
      <c r="Q163" s="118" t="str">
        <f>IF(ISNA(VLOOKUP(ChartofAccounts[[#This Row],[AccountNumber]],ChartofAccounts2[#All],1,FALSE)),"NO","YES")</f>
        <v>YES</v>
      </c>
    </row>
    <row r="164" spans="2:17" s="23" customFormat="1" ht="13.5" x14ac:dyDescent="0.3">
      <c r="B164" s="101" t="s">
        <v>64</v>
      </c>
      <c r="C164" s="102" t="s">
        <v>228</v>
      </c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18" t="str">
        <f>VLOOKUP(ChartofAccounts[[#This Row],[AccountNumber]],ChartofAccounts2[#All],4,FALSE)</f>
        <v/>
      </c>
      <c r="Q164" s="118" t="str">
        <f>IF(ISNA(VLOOKUP(ChartofAccounts[[#This Row],[AccountNumber]],ChartofAccounts2[#All],1,FALSE)),"NO","YES")</f>
        <v>YES</v>
      </c>
    </row>
    <row r="165" spans="2:17" s="23" customFormat="1" ht="13.5" x14ac:dyDescent="0.3">
      <c r="B165" s="101" t="s">
        <v>65</v>
      </c>
      <c r="C165" s="102" t="s">
        <v>229</v>
      </c>
      <c r="D165" s="105"/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  <c r="O165" s="105"/>
      <c r="P165" s="118" t="str">
        <f>VLOOKUP(ChartofAccounts[[#This Row],[AccountNumber]],ChartofAccounts2[#All],4,FALSE)</f>
        <v/>
      </c>
      <c r="Q165" s="118" t="str">
        <f>IF(ISNA(VLOOKUP(ChartofAccounts[[#This Row],[AccountNumber]],ChartofAccounts2[#All],1,FALSE)),"NO","YES")</f>
        <v>YES</v>
      </c>
    </row>
    <row r="166" spans="2:17" s="23" customFormat="1" ht="13.5" x14ac:dyDescent="0.3">
      <c r="B166" s="101" t="s">
        <v>66</v>
      </c>
      <c r="C166" s="102" t="s">
        <v>230</v>
      </c>
      <c r="D166" s="105"/>
      <c r="E166" s="105"/>
      <c r="F166" s="105"/>
      <c r="G166" s="105"/>
      <c r="H166" s="105"/>
      <c r="I166" s="105"/>
      <c r="J166" s="105"/>
      <c r="K166" s="105"/>
      <c r="L166" s="105"/>
      <c r="M166" s="105"/>
      <c r="N166" s="105"/>
      <c r="O166" s="105"/>
      <c r="P166" s="118" t="str">
        <f>VLOOKUP(ChartofAccounts[[#This Row],[AccountNumber]],ChartofAccounts2[#All],4,FALSE)</f>
        <v/>
      </c>
      <c r="Q166" s="118" t="str">
        <f>IF(ISNA(VLOOKUP(ChartofAccounts[[#This Row],[AccountNumber]],ChartofAccounts2[#All],1,FALSE)),"NO","YES")</f>
        <v>YES</v>
      </c>
    </row>
    <row r="167" spans="2:17" s="23" customFormat="1" ht="13.5" x14ac:dyDescent="0.3">
      <c r="B167" s="101" t="s">
        <v>67</v>
      </c>
      <c r="C167" s="102" t="s">
        <v>231</v>
      </c>
      <c r="D167" s="105"/>
      <c r="E167" s="105"/>
      <c r="F167" s="105"/>
      <c r="G167" s="105"/>
      <c r="H167" s="105"/>
      <c r="I167" s="105"/>
      <c r="J167" s="105"/>
      <c r="K167" s="105"/>
      <c r="L167" s="105"/>
      <c r="M167" s="105"/>
      <c r="N167" s="105"/>
      <c r="O167" s="105"/>
      <c r="P167" s="118" t="str">
        <f>VLOOKUP(ChartofAccounts[[#This Row],[AccountNumber]],ChartofAccounts2[#All],4,FALSE)</f>
        <v/>
      </c>
      <c r="Q167" s="118" t="str">
        <f>IF(ISNA(VLOOKUP(ChartofAccounts[[#This Row],[AccountNumber]],ChartofAccounts2[#All],1,FALSE)),"NO","YES")</f>
        <v>YES</v>
      </c>
    </row>
    <row r="168" spans="2:17" s="23" customFormat="1" ht="13.5" x14ac:dyDescent="0.3">
      <c r="B168" s="101" t="s">
        <v>68</v>
      </c>
      <c r="C168" s="102" t="s">
        <v>232</v>
      </c>
      <c r="D168" s="105"/>
      <c r="E168" s="105"/>
      <c r="F168" s="105"/>
      <c r="G168" s="105"/>
      <c r="H168" s="105"/>
      <c r="I168" s="105"/>
      <c r="J168" s="105"/>
      <c r="K168" s="105"/>
      <c r="L168" s="105"/>
      <c r="M168" s="105"/>
      <c r="N168" s="105"/>
      <c r="O168" s="105"/>
      <c r="P168" s="118" t="str">
        <f>VLOOKUP(ChartofAccounts[[#This Row],[AccountNumber]],ChartofAccounts2[#All],4,FALSE)</f>
        <v/>
      </c>
      <c r="Q168" s="118" t="str">
        <f>IF(ISNA(VLOOKUP(ChartofAccounts[[#This Row],[AccountNumber]],ChartofAccounts2[#All],1,FALSE)),"NO","YES")</f>
        <v>YES</v>
      </c>
    </row>
    <row r="169" spans="2:17" s="23" customFormat="1" ht="13.5" x14ac:dyDescent="0.3">
      <c r="B169" s="101" t="s">
        <v>69</v>
      </c>
      <c r="C169" s="102" t="s">
        <v>233</v>
      </c>
      <c r="D169" s="105"/>
      <c r="E169" s="105"/>
      <c r="F169" s="105"/>
      <c r="G169" s="105"/>
      <c r="H169" s="105"/>
      <c r="I169" s="105"/>
      <c r="J169" s="105"/>
      <c r="K169" s="105"/>
      <c r="L169" s="105"/>
      <c r="M169" s="105"/>
      <c r="N169" s="105"/>
      <c r="O169" s="105"/>
      <c r="P169" s="118" t="str">
        <f>VLOOKUP(ChartofAccounts[[#This Row],[AccountNumber]],ChartofAccounts2[#All],4,FALSE)</f>
        <v/>
      </c>
      <c r="Q169" s="118" t="str">
        <f>IF(ISNA(VLOOKUP(ChartofAccounts[[#This Row],[AccountNumber]],ChartofAccounts2[#All],1,FALSE)),"NO","YES")</f>
        <v>YES</v>
      </c>
    </row>
    <row r="170" spans="2:17" s="23" customFormat="1" ht="13.5" x14ac:dyDescent="0.3">
      <c r="B170" s="101" t="s">
        <v>70</v>
      </c>
      <c r="C170" s="102" t="s">
        <v>234</v>
      </c>
      <c r="D170" s="105"/>
      <c r="E170" s="105"/>
      <c r="F170" s="105"/>
      <c r="G170" s="105"/>
      <c r="H170" s="105"/>
      <c r="I170" s="105"/>
      <c r="J170" s="105"/>
      <c r="K170" s="105"/>
      <c r="L170" s="105"/>
      <c r="M170" s="105"/>
      <c r="N170" s="105"/>
      <c r="O170" s="105"/>
      <c r="P170" s="118" t="str">
        <f>VLOOKUP(ChartofAccounts[[#This Row],[AccountNumber]],ChartofAccounts2[#All],4,FALSE)</f>
        <v/>
      </c>
      <c r="Q170" s="118" t="str">
        <f>IF(ISNA(VLOOKUP(ChartofAccounts[[#This Row],[AccountNumber]],ChartofAccounts2[#All],1,FALSE)),"NO","YES")</f>
        <v>YES</v>
      </c>
    </row>
    <row r="171" spans="2:17" s="23" customFormat="1" ht="13.5" x14ac:dyDescent="0.3">
      <c r="B171" s="101" t="s">
        <v>71</v>
      </c>
      <c r="C171" s="102" t="s">
        <v>235</v>
      </c>
      <c r="D171" s="105"/>
      <c r="E171" s="105"/>
      <c r="F171" s="105"/>
      <c r="G171" s="105"/>
      <c r="H171" s="105"/>
      <c r="I171" s="105"/>
      <c r="J171" s="105"/>
      <c r="K171" s="105"/>
      <c r="L171" s="105"/>
      <c r="M171" s="105"/>
      <c r="N171" s="105"/>
      <c r="O171" s="105"/>
      <c r="P171" s="118" t="str">
        <f>VLOOKUP(ChartofAccounts[[#This Row],[AccountNumber]],ChartofAccounts2[#All],4,FALSE)</f>
        <v/>
      </c>
      <c r="Q171" s="118" t="str">
        <f>IF(ISNA(VLOOKUP(ChartofAccounts[[#This Row],[AccountNumber]],ChartofAccounts2[#All],1,FALSE)),"NO","YES")</f>
        <v>YES</v>
      </c>
    </row>
    <row r="172" spans="2:17" s="23" customFormat="1" ht="13.5" x14ac:dyDescent="0.3">
      <c r="B172" s="101" t="s">
        <v>72</v>
      </c>
      <c r="C172" s="102" t="s">
        <v>236</v>
      </c>
      <c r="D172" s="105"/>
      <c r="E172" s="105"/>
      <c r="F172" s="105"/>
      <c r="G172" s="105"/>
      <c r="H172" s="105"/>
      <c r="I172" s="105"/>
      <c r="J172" s="105"/>
      <c r="K172" s="105"/>
      <c r="L172" s="105"/>
      <c r="M172" s="105"/>
      <c r="N172" s="105"/>
      <c r="O172" s="105"/>
      <c r="P172" s="118" t="str">
        <f>VLOOKUP(ChartofAccounts[[#This Row],[AccountNumber]],ChartofAccounts2[#All],4,FALSE)</f>
        <v/>
      </c>
      <c r="Q172" s="118" t="str">
        <f>IF(ISNA(VLOOKUP(ChartofAccounts[[#This Row],[AccountNumber]],ChartofAccounts2[#All],1,FALSE)),"NO","YES")</f>
        <v>YES</v>
      </c>
    </row>
    <row r="173" spans="2:17" s="23" customFormat="1" ht="13.5" x14ac:dyDescent="0.3">
      <c r="B173" s="101" t="s">
        <v>73</v>
      </c>
      <c r="C173" s="102" t="s">
        <v>237</v>
      </c>
      <c r="D173" s="105"/>
      <c r="E173" s="105"/>
      <c r="F173" s="105"/>
      <c r="G173" s="105"/>
      <c r="H173" s="105"/>
      <c r="I173" s="105"/>
      <c r="J173" s="105"/>
      <c r="K173" s="105"/>
      <c r="L173" s="105"/>
      <c r="M173" s="105"/>
      <c r="N173" s="105"/>
      <c r="O173" s="105"/>
      <c r="P173" s="118" t="str">
        <f>VLOOKUP(ChartofAccounts[[#This Row],[AccountNumber]],ChartofAccounts2[#All],4,FALSE)</f>
        <v/>
      </c>
      <c r="Q173" s="118" t="str">
        <f>IF(ISNA(VLOOKUP(ChartofAccounts[[#This Row],[AccountNumber]],ChartofAccounts2[#All],1,FALSE)),"NO","YES")</f>
        <v>YES</v>
      </c>
    </row>
    <row r="174" spans="2:17" s="23" customFormat="1" ht="13.5" x14ac:dyDescent="0.3">
      <c r="B174" s="101" t="s">
        <v>74</v>
      </c>
      <c r="C174" s="102" t="s">
        <v>238</v>
      </c>
      <c r="D174" s="105"/>
      <c r="E174" s="105"/>
      <c r="F174" s="105"/>
      <c r="G174" s="105"/>
      <c r="H174" s="105"/>
      <c r="I174" s="105"/>
      <c r="J174" s="105"/>
      <c r="K174" s="105"/>
      <c r="L174" s="105"/>
      <c r="M174" s="105"/>
      <c r="N174" s="105"/>
      <c r="O174" s="105"/>
      <c r="P174" s="118" t="str">
        <f>VLOOKUP(ChartofAccounts[[#This Row],[AccountNumber]],ChartofAccounts2[#All],4,FALSE)</f>
        <v/>
      </c>
      <c r="Q174" s="118" t="str">
        <f>IF(ISNA(VLOOKUP(ChartofAccounts[[#This Row],[AccountNumber]],ChartofAccounts2[#All],1,FALSE)),"NO","YES")</f>
        <v>YES</v>
      </c>
    </row>
    <row r="175" spans="2:17" s="23" customFormat="1" ht="13.5" x14ac:dyDescent="0.3">
      <c r="B175" s="101" t="s">
        <v>75</v>
      </c>
      <c r="C175" s="102" t="s">
        <v>239</v>
      </c>
      <c r="D175" s="105"/>
      <c r="E175" s="105"/>
      <c r="F175" s="105"/>
      <c r="G175" s="105"/>
      <c r="H175" s="105"/>
      <c r="I175" s="105"/>
      <c r="J175" s="105"/>
      <c r="K175" s="105"/>
      <c r="L175" s="105"/>
      <c r="M175" s="105"/>
      <c r="N175" s="105"/>
      <c r="O175" s="105"/>
      <c r="P175" s="118" t="str">
        <f>VLOOKUP(ChartofAccounts[[#This Row],[AccountNumber]],ChartofAccounts2[#All],4,FALSE)</f>
        <v/>
      </c>
      <c r="Q175" s="118" t="str">
        <f>IF(ISNA(VLOOKUP(ChartofAccounts[[#This Row],[AccountNumber]],ChartofAccounts2[#All],1,FALSE)),"NO","YES")</f>
        <v>YES</v>
      </c>
    </row>
    <row r="176" spans="2:17" s="23" customFormat="1" ht="13.5" x14ac:dyDescent="0.3">
      <c r="B176" s="101" t="s">
        <v>76</v>
      </c>
      <c r="C176" s="102" t="s">
        <v>240</v>
      </c>
      <c r="D176" s="105"/>
      <c r="E176" s="105"/>
      <c r="F176" s="105"/>
      <c r="G176" s="105"/>
      <c r="H176" s="105"/>
      <c r="I176" s="105"/>
      <c r="J176" s="105"/>
      <c r="K176" s="105"/>
      <c r="L176" s="105"/>
      <c r="M176" s="105"/>
      <c r="N176" s="105"/>
      <c r="O176" s="105"/>
      <c r="P176" s="118" t="str">
        <f>VLOOKUP(ChartofAccounts[[#This Row],[AccountNumber]],ChartofAccounts2[#All],4,FALSE)</f>
        <v/>
      </c>
      <c r="Q176" s="118" t="str">
        <f>IF(ISNA(VLOOKUP(ChartofAccounts[[#This Row],[AccountNumber]],ChartofAccounts2[#All],1,FALSE)),"NO","YES")</f>
        <v>YES</v>
      </c>
    </row>
    <row r="177" spans="2:17" s="23" customFormat="1" ht="13.5" x14ac:dyDescent="0.3">
      <c r="B177" s="101" t="s">
        <v>77</v>
      </c>
      <c r="C177" s="102" t="s">
        <v>241</v>
      </c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  <c r="P177" s="118" t="str">
        <f>VLOOKUP(ChartofAccounts[[#This Row],[AccountNumber]],ChartofAccounts2[#All],4,FALSE)</f>
        <v/>
      </c>
      <c r="Q177" s="118" t="str">
        <f>IF(ISNA(VLOOKUP(ChartofAccounts[[#This Row],[AccountNumber]],ChartofAccounts2[#All],1,FALSE)),"NO","YES")</f>
        <v>YES</v>
      </c>
    </row>
    <row r="178" spans="2:17" s="23" customFormat="1" ht="13.5" x14ac:dyDescent="0.3">
      <c r="B178" s="101" t="s">
        <v>78</v>
      </c>
      <c r="C178" s="102" t="s">
        <v>242</v>
      </c>
      <c r="D178" s="105"/>
      <c r="E178" s="105"/>
      <c r="F178" s="105"/>
      <c r="G178" s="105"/>
      <c r="H178" s="105"/>
      <c r="I178" s="105"/>
      <c r="J178" s="105"/>
      <c r="K178" s="105"/>
      <c r="L178" s="105"/>
      <c r="M178" s="105"/>
      <c r="N178" s="105"/>
      <c r="O178" s="105"/>
      <c r="P178" s="118" t="str">
        <f>VLOOKUP(ChartofAccounts[[#This Row],[AccountNumber]],ChartofAccounts2[#All],4,FALSE)</f>
        <v/>
      </c>
      <c r="Q178" s="118" t="str">
        <f>IF(ISNA(VLOOKUP(ChartofAccounts[[#This Row],[AccountNumber]],ChartofAccounts2[#All],1,FALSE)),"NO","YES")</f>
        <v>YES</v>
      </c>
    </row>
    <row r="179" spans="2:17" s="23" customFormat="1" ht="13.5" x14ac:dyDescent="0.3">
      <c r="B179" s="101" t="s">
        <v>79</v>
      </c>
      <c r="C179" s="102" t="s">
        <v>243</v>
      </c>
      <c r="D179" s="105"/>
      <c r="E179" s="105"/>
      <c r="F179" s="105"/>
      <c r="G179" s="105"/>
      <c r="H179" s="105"/>
      <c r="I179" s="105"/>
      <c r="J179" s="105"/>
      <c r="K179" s="105"/>
      <c r="L179" s="105"/>
      <c r="M179" s="105"/>
      <c r="N179" s="105"/>
      <c r="O179" s="105"/>
      <c r="P179" s="118" t="str">
        <f>VLOOKUP(ChartofAccounts[[#This Row],[AccountNumber]],ChartofAccounts2[#All],4,FALSE)</f>
        <v/>
      </c>
      <c r="Q179" s="118" t="str">
        <f>IF(ISNA(VLOOKUP(ChartofAccounts[[#This Row],[AccountNumber]],ChartofAccounts2[#All],1,FALSE)),"NO","YES")</f>
        <v>YES</v>
      </c>
    </row>
    <row r="180" spans="2:17" s="23" customFormat="1" ht="13.5" x14ac:dyDescent="0.3">
      <c r="B180" s="101" t="s">
        <v>80</v>
      </c>
      <c r="C180" s="102" t="s">
        <v>244</v>
      </c>
      <c r="D180" s="105"/>
      <c r="E180" s="105"/>
      <c r="F180" s="105"/>
      <c r="G180" s="105"/>
      <c r="H180" s="105"/>
      <c r="I180" s="105"/>
      <c r="J180" s="105"/>
      <c r="K180" s="105"/>
      <c r="L180" s="105"/>
      <c r="M180" s="105"/>
      <c r="N180" s="105"/>
      <c r="O180" s="105"/>
      <c r="P180" s="118" t="str">
        <f>VLOOKUP(ChartofAccounts[[#This Row],[AccountNumber]],ChartofAccounts2[#All],4,FALSE)</f>
        <v/>
      </c>
      <c r="Q180" s="118" t="str">
        <f>IF(ISNA(VLOOKUP(ChartofAccounts[[#This Row],[AccountNumber]],ChartofAccounts2[#All],1,FALSE)),"NO","YES")</f>
        <v>YES</v>
      </c>
    </row>
    <row r="181" spans="2:17" s="23" customFormat="1" ht="13.5" x14ac:dyDescent="0.3">
      <c r="B181" s="101" t="s">
        <v>81</v>
      </c>
      <c r="C181" s="102" t="s">
        <v>245</v>
      </c>
      <c r="D181" s="105"/>
      <c r="E181" s="105"/>
      <c r="F181" s="105"/>
      <c r="G181" s="105"/>
      <c r="H181" s="105"/>
      <c r="I181" s="105"/>
      <c r="J181" s="105"/>
      <c r="K181" s="105"/>
      <c r="L181" s="105"/>
      <c r="M181" s="105"/>
      <c r="N181" s="105"/>
      <c r="O181" s="105"/>
      <c r="P181" s="118" t="str">
        <f>VLOOKUP(ChartofAccounts[[#This Row],[AccountNumber]],ChartofAccounts2[#All],4,FALSE)</f>
        <v/>
      </c>
      <c r="Q181" s="118" t="str">
        <f>IF(ISNA(VLOOKUP(ChartofAccounts[[#This Row],[AccountNumber]],ChartofAccounts2[#All],1,FALSE)),"NO","YES")</f>
        <v>YES</v>
      </c>
    </row>
    <row r="182" spans="2:17" s="23" customFormat="1" ht="13.5" x14ac:dyDescent="0.3">
      <c r="B182" s="101" t="s">
        <v>82</v>
      </c>
      <c r="C182" s="102" t="s">
        <v>246</v>
      </c>
      <c r="D182" s="105"/>
      <c r="E182" s="105"/>
      <c r="F182" s="105"/>
      <c r="G182" s="105"/>
      <c r="H182" s="105"/>
      <c r="I182" s="105"/>
      <c r="J182" s="105"/>
      <c r="K182" s="105"/>
      <c r="L182" s="105"/>
      <c r="M182" s="105"/>
      <c r="N182" s="105"/>
      <c r="O182" s="105"/>
      <c r="P182" s="118" t="str">
        <f>VLOOKUP(ChartofAccounts[[#This Row],[AccountNumber]],ChartofAccounts2[#All],4,FALSE)</f>
        <v/>
      </c>
      <c r="Q182" s="118" t="str">
        <f>IF(ISNA(VLOOKUP(ChartofAccounts[[#This Row],[AccountNumber]],ChartofAccounts2[#All],1,FALSE)),"NO","YES")</f>
        <v>YES</v>
      </c>
    </row>
    <row r="183" spans="2:17" s="23" customFormat="1" ht="13.5" x14ac:dyDescent="0.3">
      <c r="B183" s="101" t="s">
        <v>83</v>
      </c>
      <c r="C183" s="102" t="s">
        <v>247</v>
      </c>
      <c r="D183" s="105"/>
      <c r="E183" s="105"/>
      <c r="F183" s="105"/>
      <c r="G183" s="105"/>
      <c r="H183" s="105"/>
      <c r="I183" s="105"/>
      <c r="J183" s="105"/>
      <c r="K183" s="105"/>
      <c r="L183" s="105"/>
      <c r="M183" s="105"/>
      <c r="N183" s="105"/>
      <c r="O183" s="105"/>
      <c r="P183" s="118" t="str">
        <f>VLOOKUP(ChartofAccounts[[#This Row],[AccountNumber]],ChartofAccounts2[#All],4,FALSE)</f>
        <v/>
      </c>
      <c r="Q183" s="118" t="str">
        <f>IF(ISNA(VLOOKUP(ChartofAccounts[[#This Row],[AccountNumber]],ChartofAccounts2[#All],1,FALSE)),"NO","YES")</f>
        <v>YES</v>
      </c>
    </row>
    <row r="184" spans="2:17" s="23" customFormat="1" ht="13.5" x14ac:dyDescent="0.3">
      <c r="B184" s="101" t="s">
        <v>84</v>
      </c>
      <c r="C184" s="102" t="s">
        <v>248</v>
      </c>
      <c r="D184" s="105"/>
      <c r="E184" s="105"/>
      <c r="F184" s="105"/>
      <c r="G184" s="105"/>
      <c r="H184" s="105"/>
      <c r="I184" s="105"/>
      <c r="J184" s="105"/>
      <c r="K184" s="105"/>
      <c r="L184" s="105"/>
      <c r="M184" s="105"/>
      <c r="N184" s="105"/>
      <c r="O184" s="105"/>
      <c r="P184" s="118" t="str">
        <f>VLOOKUP(ChartofAccounts[[#This Row],[AccountNumber]],ChartofAccounts2[#All],4,FALSE)</f>
        <v/>
      </c>
      <c r="Q184" s="118" t="str">
        <f>IF(ISNA(VLOOKUP(ChartofAccounts[[#This Row],[AccountNumber]],ChartofAccounts2[#All],1,FALSE)),"NO","YES")</f>
        <v>YES</v>
      </c>
    </row>
    <row r="185" spans="2:17" s="23" customFormat="1" ht="13.5" x14ac:dyDescent="0.3">
      <c r="B185" s="101" t="s">
        <v>85</v>
      </c>
      <c r="C185" s="102" t="s">
        <v>249</v>
      </c>
      <c r="D185" s="105"/>
      <c r="E185" s="105"/>
      <c r="F185" s="105"/>
      <c r="G185" s="105"/>
      <c r="H185" s="105"/>
      <c r="I185" s="105"/>
      <c r="J185" s="105"/>
      <c r="K185" s="105"/>
      <c r="L185" s="105"/>
      <c r="M185" s="105"/>
      <c r="N185" s="105"/>
      <c r="O185" s="105"/>
      <c r="P185" s="118" t="str">
        <f>VLOOKUP(ChartofAccounts[[#This Row],[AccountNumber]],ChartofAccounts2[#All],4,FALSE)</f>
        <v/>
      </c>
      <c r="Q185" s="118" t="str">
        <f>IF(ISNA(VLOOKUP(ChartofAccounts[[#This Row],[AccountNumber]],ChartofAccounts2[#All],1,FALSE)),"NO","YES")</f>
        <v>YES</v>
      </c>
    </row>
    <row r="186" spans="2:17" s="23" customFormat="1" ht="13.5" x14ac:dyDescent="0.3">
      <c r="B186" s="101" t="s">
        <v>86</v>
      </c>
      <c r="C186" s="102" t="s">
        <v>250</v>
      </c>
      <c r="D186" s="105"/>
      <c r="E186" s="105"/>
      <c r="F186" s="105"/>
      <c r="G186" s="105"/>
      <c r="H186" s="105"/>
      <c r="I186" s="105"/>
      <c r="J186" s="105"/>
      <c r="K186" s="105"/>
      <c r="L186" s="105"/>
      <c r="M186" s="105"/>
      <c r="N186" s="105"/>
      <c r="O186" s="105"/>
      <c r="P186" s="118" t="str">
        <f>VLOOKUP(ChartofAccounts[[#This Row],[AccountNumber]],ChartofAccounts2[#All],4,FALSE)</f>
        <v/>
      </c>
      <c r="Q186" s="118" t="str">
        <f>IF(ISNA(VLOOKUP(ChartofAccounts[[#This Row],[AccountNumber]],ChartofAccounts2[#All],1,FALSE)),"NO","YES")</f>
        <v>YES</v>
      </c>
    </row>
    <row r="187" spans="2:17" s="23" customFormat="1" ht="13.5" x14ac:dyDescent="0.3">
      <c r="B187" s="101" t="s">
        <v>87</v>
      </c>
      <c r="C187" s="102" t="s">
        <v>251</v>
      </c>
      <c r="D187" s="105"/>
      <c r="E187" s="105"/>
      <c r="F187" s="105"/>
      <c r="G187" s="105"/>
      <c r="H187" s="105"/>
      <c r="I187" s="105"/>
      <c r="J187" s="105"/>
      <c r="K187" s="105"/>
      <c r="L187" s="105"/>
      <c r="M187" s="105"/>
      <c r="N187" s="105"/>
      <c r="O187" s="105"/>
      <c r="P187" s="118" t="str">
        <f>VLOOKUP(ChartofAccounts[[#This Row],[AccountNumber]],ChartofAccounts2[#All],4,FALSE)</f>
        <v/>
      </c>
      <c r="Q187" s="118" t="str">
        <f>IF(ISNA(VLOOKUP(ChartofAccounts[[#This Row],[AccountNumber]],ChartofAccounts2[#All],1,FALSE)),"NO","YES")</f>
        <v>YES</v>
      </c>
    </row>
    <row r="188" spans="2:17" s="23" customFormat="1" ht="13.5" x14ac:dyDescent="0.3">
      <c r="B188" s="101" t="s">
        <v>88</v>
      </c>
      <c r="C188" s="102" t="s">
        <v>252</v>
      </c>
      <c r="D188" s="105"/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5"/>
      <c r="P188" s="118" t="str">
        <f>VLOOKUP(ChartofAccounts[[#This Row],[AccountNumber]],ChartofAccounts2[#All],4,FALSE)</f>
        <v/>
      </c>
      <c r="Q188" s="118" t="str">
        <f>IF(ISNA(VLOOKUP(ChartofAccounts[[#This Row],[AccountNumber]],ChartofAccounts2[#All],1,FALSE)),"NO","YES")</f>
        <v>YES</v>
      </c>
    </row>
    <row r="189" spans="2:17" s="23" customFormat="1" ht="13.5" x14ac:dyDescent="0.3">
      <c r="B189" s="101" t="s">
        <v>89</v>
      </c>
      <c r="C189" s="102" t="s">
        <v>253</v>
      </c>
      <c r="D189" s="105"/>
      <c r="E189" s="105"/>
      <c r="F189" s="105"/>
      <c r="G189" s="105"/>
      <c r="H189" s="105"/>
      <c r="I189" s="105"/>
      <c r="J189" s="105"/>
      <c r="K189" s="105"/>
      <c r="L189" s="105"/>
      <c r="M189" s="105"/>
      <c r="N189" s="105"/>
      <c r="O189" s="105"/>
      <c r="P189" s="118" t="str">
        <f>VLOOKUP(ChartofAccounts[[#This Row],[AccountNumber]],ChartofAccounts2[#All],4,FALSE)</f>
        <v/>
      </c>
      <c r="Q189" s="118" t="str">
        <f>IF(ISNA(VLOOKUP(ChartofAccounts[[#This Row],[AccountNumber]],ChartofAccounts2[#All],1,FALSE)),"NO","YES")</f>
        <v>YES</v>
      </c>
    </row>
    <row r="190" spans="2:17" s="23" customFormat="1" ht="13.5" x14ac:dyDescent="0.3">
      <c r="B190" s="101" t="s">
        <v>90</v>
      </c>
      <c r="C190" s="102" t="s">
        <v>254</v>
      </c>
      <c r="D190" s="105"/>
      <c r="E190" s="105"/>
      <c r="F190" s="105"/>
      <c r="G190" s="105"/>
      <c r="H190" s="105"/>
      <c r="I190" s="105"/>
      <c r="J190" s="105"/>
      <c r="K190" s="105"/>
      <c r="L190" s="105"/>
      <c r="M190" s="105"/>
      <c r="N190" s="105"/>
      <c r="O190" s="105"/>
      <c r="P190" s="118" t="str">
        <f>VLOOKUP(ChartofAccounts[[#This Row],[AccountNumber]],ChartofAccounts2[#All],4,FALSE)</f>
        <v/>
      </c>
      <c r="Q190" s="118" t="str">
        <f>IF(ISNA(VLOOKUP(ChartofAccounts[[#This Row],[AccountNumber]],ChartofAccounts2[#All],1,FALSE)),"NO","YES")</f>
        <v>YES</v>
      </c>
    </row>
    <row r="191" spans="2:17" s="23" customFormat="1" ht="13.5" x14ac:dyDescent="0.3">
      <c r="B191" s="101" t="s">
        <v>91</v>
      </c>
      <c r="C191" s="102" t="s">
        <v>255</v>
      </c>
      <c r="D191" s="105"/>
      <c r="E191" s="105"/>
      <c r="F191" s="105"/>
      <c r="G191" s="105"/>
      <c r="H191" s="105"/>
      <c r="I191" s="105"/>
      <c r="J191" s="105"/>
      <c r="K191" s="105"/>
      <c r="L191" s="105"/>
      <c r="M191" s="105"/>
      <c r="N191" s="105"/>
      <c r="O191" s="105"/>
      <c r="P191" s="118" t="str">
        <f>VLOOKUP(ChartofAccounts[[#This Row],[AccountNumber]],ChartofAccounts2[#All],4,FALSE)</f>
        <v/>
      </c>
      <c r="Q191" s="118" t="str">
        <f>IF(ISNA(VLOOKUP(ChartofAccounts[[#This Row],[AccountNumber]],ChartofAccounts2[#All],1,FALSE)),"NO","YES")</f>
        <v>YES</v>
      </c>
    </row>
    <row r="192" spans="2:17" s="23" customFormat="1" ht="13.5" x14ac:dyDescent="0.3">
      <c r="B192" s="101" t="s">
        <v>92</v>
      </c>
      <c r="C192" s="102" t="s">
        <v>256</v>
      </c>
      <c r="D192" s="105"/>
      <c r="E192" s="105"/>
      <c r="F192" s="105"/>
      <c r="G192" s="105"/>
      <c r="H192" s="105"/>
      <c r="I192" s="105"/>
      <c r="J192" s="105"/>
      <c r="K192" s="105"/>
      <c r="L192" s="105"/>
      <c r="M192" s="105"/>
      <c r="N192" s="105"/>
      <c r="O192" s="105"/>
      <c r="P192" s="118" t="str">
        <f>VLOOKUP(ChartofAccounts[[#This Row],[AccountNumber]],ChartofAccounts2[#All],4,FALSE)</f>
        <v/>
      </c>
      <c r="Q192" s="118" t="str">
        <f>IF(ISNA(VLOOKUP(ChartofAccounts[[#This Row],[AccountNumber]],ChartofAccounts2[#All],1,FALSE)),"NO","YES")</f>
        <v>YES</v>
      </c>
    </row>
    <row r="193" spans="2:17" s="23" customFormat="1" ht="13.5" x14ac:dyDescent="0.3">
      <c r="B193" s="101" t="s">
        <v>93</v>
      </c>
      <c r="C193" s="102" t="s">
        <v>257</v>
      </c>
      <c r="D193" s="105"/>
      <c r="E193" s="105"/>
      <c r="F193" s="105"/>
      <c r="G193" s="105"/>
      <c r="H193" s="105"/>
      <c r="I193" s="105"/>
      <c r="J193" s="105"/>
      <c r="K193" s="105"/>
      <c r="L193" s="105"/>
      <c r="M193" s="105"/>
      <c r="N193" s="105"/>
      <c r="O193" s="105"/>
      <c r="P193" s="118" t="str">
        <f>VLOOKUP(ChartofAccounts[[#This Row],[AccountNumber]],ChartofAccounts2[#All],4,FALSE)</f>
        <v/>
      </c>
      <c r="Q193" s="118" t="str">
        <f>IF(ISNA(VLOOKUP(ChartofAccounts[[#This Row],[AccountNumber]],ChartofAccounts2[#All],1,FALSE)),"NO","YES")</f>
        <v>YES</v>
      </c>
    </row>
    <row r="194" spans="2:17" s="23" customFormat="1" ht="13.5" x14ac:dyDescent="0.3">
      <c r="B194" s="101" t="s">
        <v>94</v>
      </c>
      <c r="C194" s="102" t="s">
        <v>258</v>
      </c>
      <c r="D194" s="105"/>
      <c r="E194" s="105"/>
      <c r="F194" s="105"/>
      <c r="G194" s="105"/>
      <c r="H194" s="105"/>
      <c r="I194" s="105"/>
      <c r="J194" s="105"/>
      <c r="K194" s="105"/>
      <c r="L194" s="105"/>
      <c r="M194" s="105"/>
      <c r="N194" s="105"/>
      <c r="O194" s="105"/>
      <c r="P194" s="118" t="str">
        <f>VLOOKUP(ChartofAccounts[[#This Row],[AccountNumber]],ChartofAccounts2[#All],4,FALSE)</f>
        <v/>
      </c>
      <c r="Q194" s="118" t="str">
        <f>IF(ISNA(VLOOKUP(ChartofAccounts[[#This Row],[AccountNumber]],ChartofAccounts2[#All],1,FALSE)),"NO","YES")</f>
        <v>YES</v>
      </c>
    </row>
    <row r="195" spans="2:17" s="23" customFormat="1" ht="13.5" x14ac:dyDescent="0.3">
      <c r="B195" s="101" t="s">
        <v>95</v>
      </c>
      <c r="C195" s="102" t="s">
        <v>259</v>
      </c>
      <c r="D195" s="105"/>
      <c r="E195" s="105"/>
      <c r="F195" s="105"/>
      <c r="G195" s="105"/>
      <c r="H195" s="105"/>
      <c r="I195" s="105"/>
      <c r="J195" s="105"/>
      <c r="K195" s="105"/>
      <c r="L195" s="105"/>
      <c r="M195" s="105"/>
      <c r="N195" s="105"/>
      <c r="O195" s="105"/>
      <c r="P195" s="118" t="str">
        <f>VLOOKUP(ChartofAccounts[[#This Row],[AccountNumber]],ChartofAccounts2[#All],4,FALSE)</f>
        <v/>
      </c>
      <c r="Q195" s="118" t="str">
        <f>IF(ISNA(VLOOKUP(ChartofAccounts[[#This Row],[AccountNumber]],ChartofAccounts2[#All],1,FALSE)),"NO","YES")</f>
        <v>YES</v>
      </c>
    </row>
    <row r="196" spans="2:17" s="23" customFormat="1" ht="13.5" x14ac:dyDescent="0.3">
      <c r="B196" s="101" t="s">
        <v>96</v>
      </c>
      <c r="C196" s="102" t="s">
        <v>260</v>
      </c>
      <c r="D196" s="105"/>
      <c r="E196" s="105"/>
      <c r="F196" s="105"/>
      <c r="G196" s="105"/>
      <c r="H196" s="105"/>
      <c r="I196" s="105"/>
      <c r="J196" s="105"/>
      <c r="K196" s="105"/>
      <c r="L196" s="105"/>
      <c r="M196" s="105"/>
      <c r="N196" s="105"/>
      <c r="O196" s="105"/>
      <c r="P196" s="118" t="str">
        <f>VLOOKUP(ChartofAccounts[[#This Row],[AccountNumber]],ChartofAccounts2[#All],4,FALSE)</f>
        <v/>
      </c>
      <c r="Q196" s="118" t="str">
        <f>IF(ISNA(VLOOKUP(ChartofAccounts[[#This Row],[AccountNumber]],ChartofAccounts2[#All],1,FALSE)),"NO","YES")</f>
        <v>YES</v>
      </c>
    </row>
    <row r="197" spans="2:17" s="23" customFormat="1" ht="13.5" x14ac:dyDescent="0.3">
      <c r="B197" s="101" t="s">
        <v>97</v>
      </c>
      <c r="C197" s="102" t="s">
        <v>261</v>
      </c>
      <c r="D197" s="105"/>
      <c r="E197" s="105"/>
      <c r="F197" s="105"/>
      <c r="G197" s="105"/>
      <c r="H197" s="105"/>
      <c r="I197" s="105"/>
      <c r="J197" s="105"/>
      <c r="K197" s="105"/>
      <c r="L197" s="105"/>
      <c r="M197" s="105"/>
      <c r="N197" s="105"/>
      <c r="O197" s="105"/>
      <c r="P197" s="118" t="str">
        <f>VLOOKUP(ChartofAccounts[[#This Row],[AccountNumber]],ChartofAccounts2[#All],4,FALSE)</f>
        <v/>
      </c>
      <c r="Q197" s="118" t="str">
        <f>IF(ISNA(VLOOKUP(ChartofAccounts[[#This Row],[AccountNumber]],ChartofAccounts2[#All],1,FALSE)),"NO","YES")</f>
        <v>YES</v>
      </c>
    </row>
    <row r="198" spans="2:17" s="23" customFormat="1" ht="13.5" x14ac:dyDescent="0.3">
      <c r="B198" s="101" t="s">
        <v>98</v>
      </c>
      <c r="C198" s="102" t="s">
        <v>262</v>
      </c>
      <c r="D198" s="105"/>
      <c r="E198" s="105"/>
      <c r="F198" s="105"/>
      <c r="G198" s="105"/>
      <c r="H198" s="105"/>
      <c r="I198" s="105"/>
      <c r="J198" s="105"/>
      <c r="K198" s="105"/>
      <c r="L198" s="105"/>
      <c r="M198" s="105"/>
      <c r="N198" s="105"/>
      <c r="O198" s="105"/>
      <c r="P198" s="118" t="str">
        <f>VLOOKUP(ChartofAccounts[[#This Row],[AccountNumber]],ChartofAccounts2[#All],4,FALSE)</f>
        <v/>
      </c>
      <c r="Q198" s="118" t="str">
        <f>IF(ISNA(VLOOKUP(ChartofAccounts[[#This Row],[AccountNumber]],ChartofAccounts2[#All],1,FALSE)),"NO","YES")</f>
        <v>YES</v>
      </c>
    </row>
    <row r="199" spans="2:17" s="23" customFormat="1" ht="13.5" x14ac:dyDescent="0.3">
      <c r="B199" s="101" t="s">
        <v>99</v>
      </c>
      <c r="C199" s="102" t="s">
        <v>263</v>
      </c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  <c r="P199" s="118" t="str">
        <f>VLOOKUP(ChartofAccounts[[#This Row],[AccountNumber]],ChartofAccounts2[#All],4,FALSE)</f>
        <v/>
      </c>
      <c r="Q199" s="118" t="str">
        <f>IF(ISNA(VLOOKUP(ChartofAccounts[[#This Row],[AccountNumber]],ChartofAccounts2[#All],1,FALSE)),"NO","YES")</f>
        <v>YES</v>
      </c>
    </row>
    <row r="200" spans="2:17" s="23" customFormat="1" ht="13.5" x14ac:dyDescent="0.3">
      <c r="B200" s="101" t="s">
        <v>100</v>
      </c>
      <c r="C200" s="102" t="s">
        <v>264</v>
      </c>
      <c r="D200" s="105"/>
      <c r="E200" s="105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18" t="str">
        <f>VLOOKUP(ChartofAccounts[[#This Row],[AccountNumber]],ChartofAccounts2[#All],4,FALSE)</f>
        <v/>
      </c>
      <c r="Q200" s="118" t="str">
        <f>IF(ISNA(VLOOKUP(ChartofAccounts[[#This Row],[AccountNumber]],ChartofAccounts2[#All],1,FALSE)),"NO","YES")</f>
        <v>YES</v>
      </c>
    </row>
    <row r="201" spans="2:17" s="23" customFormat="1" ht="13.5" x14ac:dyDescent="0.3">
      <c r="B201" s="101" t="s">
        <v>101</v>
      </c>
      <c r="C201" s="102" t="s">
        <v>265</v>
      </c>
      <c r="D201" s="105"/>
      <c r="E201" s="105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18" t="str">
        <f>VLOOKUP(ChartofAccounts[[#This Row],[AccountNumber]],ChartofAccounts2[#All],4,FALSE)</f>
        <v/>
      </c>
      <c r="Q201" s="118" t="str">
        <f>IF(ISNA(VLOOKUP(ChartofAccounts[[#This Row],[AccountNumber]],ChartofAccounts2[#All],1,FALSE)),"NO","YES")</f>
        <v>YES</v>
      </c>
    </row>
    <row r="202" spans="2:17" s="23" customFormat="1" ht="13.5" x14ac:dyDescent="0.3">
      <c r="B202" s="101" t="s">
        <v>102</v>
      </c>
      <c r="C202" s="102" t="s">
        <v>266</v>
      </c>
      <c r="D202" s="105"/>
      <c r="E202" s="105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18" t="str">
        <f>VLOOKUP(ChartofAccounts[[#This Row],[AccountNumber]],ChartofAccounts2[#All],4,FALSE)</f>
        <v/>
      </c>
      <c r="Q202" s="118" t="str">
        <f>IF(ISNA(VLOOKUP(ChartofAccounts[[#This Row],[AccountNumber]],ChartofAccounts2[#All],1,FALSE)),"NO","YES")</f>
        <v>YES</v>
      </c>
    </row>
    <row r="203" spans="2:17" s="23" customFormat="1" ht="13.5" x14ac:dyDescent="0.3">
      <c r="B203" s="101" t="s">
        <v>103</v>
      </c>
      <c r="C203" s="102" t="s">
        <v>267</v>
      </c>
      <c r="D203" s="105"/>
      <c r="E203" s="105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18" t="str">
        <f>VLOOKUP(ChartofAccounts[[#This Row],[AccountNumber]],ChartofAccounts2[#All],4,FALSE)</f>
        <v/>
      </c>
      <c r="Q203" s="118" t="str">
        <f>IF(ISNA(VLOOKUP(ChartofAccounts[[#This Row],[AccountNumber]],ChartofAccounts2[#All],1,FALSE)),"NO","YES")</f>
        <v>YES</v>
      </c>
    </row>
    <row r="204" spans="2:17" s="23" customFormat="1" ht="13.5" x14ac:dyDescent="0.3">
      <c r="B204" s="101" t="s">
        <v>104</v>
      </c>
      <c r="C204" s="102" t="s">
        <v>268</v>
      </c>
      <c r="D204" s="105"/>
      <c r="E204" s="105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18" t="str">
        <f>VLOOKUP(ChartofAccounts[[#This Row],[AccountNumber]],ChartofAccounts2[#All],4,FALSE)</f>
        <v/>
      </c>
      <c r="Q204" s="118" t="str">
        <f>IF(ISNA(VLOOKUP(ChartofAccounts[[#This Row],[AccountNumber]],ChartofAccounts2[#All],1,FALSE)),"NO","YES")</f>
        <v>YES</v>
      </c>
    </row>
    <row r="205" spans="2:17" s="23" customFormat="1" ht="13.5" x14ac:dyDescent="0.3">
      <c r="B205" s="101" t="s">
        <v>105</v>
      </c>
      <c r="C205" s="102" t="s">
        <v>269</v>
      </c>
      <c r="D205" s="105"/>
      <c r="E205" s="105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18" t="str">
        <f>VLOOKUP(ChartofAccounts[[#This Row],[AccountNumber]],ChartofAccounts2[#All],4,FALSE)</f>
        <v/>
      </c>
      <c r="Q205" s="118" t="str">
        <f>IF(ISNA(VLOOKUP(ChartofAccounts[[#This Row],[AccountNumber]],ChartofAccounts2[#All],1,FALSE)),"NO","YES")</f>
        <v>YES</v>
      </c>
    </row>
    <row r="206" spans="2:17" s="23" customFormat="1" ht="13.5" x14ac:dyDescent="0.3">
      <c r="B206" s="101" t="s">
        <v>106</v>
      </c>
      <c r="C206" s="102" t="s">
        <v>270</v>
      </c>
      <c r="D206" s="105"/>
      <c r="E206" s="105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18" t="str">
        <f>VLOOKUP(ChartofAccounts[[#This Row],[AccountNumber]],ChartofAccounts2[#All],4,FALSE)</f>
        <v/>
      </c>
      <c r="Q206" s="118" t="str">
        <f>IF(ISNA(VLOOKUP(ChartofAccounts[[#This Row],[AccountNumber]],ChartofAccounts2[#All],1,FALSE)),"NO","YES")</f>
        <v>YES</v>
      </c>
    </row>
    <row r="207" spans="2:17" s="23" customFormat="1" ht="13.5" x14ac:dyDescent="0.3">
      <c r="B207" s="101" t="s">
        <v>107</v>
      </c>
      <c r="C207" s="102" t="s">
        <v>271</v>
      </c>
      <c r="D207" s="105"/>
      <c r="E207" s="105"/>
      <c r="F207" s="105"/>
      <c r="G207" s="105"/>
      <c r="H207" s="105"/>
      <c r="I207" s="105"/>
      <c r="J207" s="105"/>
      <c r="K207" s="105"/>
      <c r="L207" s="105"/>
      <c r="M207" s="105"/>
      <c r="N207" s="105"/>
      <c r="O207" s="105"/>
      <c r="P207" s="118" t="str">
        <f>VLOOKUP(ChartofAccounts[[#This Row],[AccountNumber]],ChartofAccounts2[#All],4,FALSE)</f>
        <v/>
      </c>
      <c r="Q207" s="118" t="str">
        <f>IF(ISNA(VLOOKUP(ChartofAccounts[[#This Row],[AccountNumber]],ChartofAccounts2[#All],1,FALSE)),"NO","YES")</f>
        <v>YES</v>
      </c>
    </row>
    <row r="208" spans="2:17" s="23" customFormat="1" ht="13.5" x14ac:dyDescent="0.3">
      <c r="B208" s="101" t="s">
        <v>108</v>
      </c>
      <c r="C208" s="102" t="s">
        <v>272</v>
      </c>
      <c r="D208" s="105"/>
      <c r="E208" s="105"/>
      <c r="F208" s="105"/>
      <c r="G208" s="105"/>
      <c r="H208" s="105"/>
      <c r="I208" s="105"/>
      <c r="J208" s="105"/>
      <c r="K208" s="105"/>
      <c r="L208" s="105"/>
      <c r="M208" s="105"/>
      <c r="N208" s="105"/>
      <c r="O208" s="105"/>
      <c r="P208" s="118" t="str">
        <f>VLOOKUP(ChartofAccounts[[#This Row],[AccountNumber]],ChartofAccounts2[#All],4,FALSE)</f>
        <v/>
      </c>
      <c r="Q208" s="118" t="str">
        <f>IF(ISNA(VLOOKUP(ChartofAccounts[[#This Row],[AccountNumber]],ChartofAccounts2[#All],1,FALSE)),"NO","YES")</f>
        <v>YES</v>
      </c>
    </row>
    <row r="209" spans="2:17" s="23" customFormat="1" ht="13.5" x14ac:dyDescent="0.3">
      <c r="B209" s="101" t="s">
        <v>109</v>
      </c>
      <c r="C209" s="102" t="s">
        <v>273</v>
      </c>
      <c r="D209" s="105"/>
      <c r="E209" s="105"/>
      <c r="F209" s="105"/>
      <c r="G209" s="105"/>
      <c r="H209" s="105"/>
      <c r="I209" s="105"/>
      <c r="J209" s="105"/>
      <c r="K209" s="105"/>
      <c r="L209" s="105"/>
      <c r="M209" s="105"/>
      <c r="N209" s="105"/>
      <c r="O209" s="105"/>
      <c r="P209" s="118" t="str">
        <f>VLOOKUP(ChartofAccounts[[#This Row],[AccountNumber]],ChartofAccounts2[#All],4,FALSE)</f>
        <v/>
      </c>
      <c r="Q209" s="118" t="str">
        <f>IF(ISNA(VLOOKUP(ChartofAccounts[[#This Row],[AccountNumber]],ChartofAccounts2[#All],1,FALSE)),"NO","YES")</f>
        <v>YES</v>
      </c>
    </row>
    <row r="210" spans="2:17" s="23" customFormat="1" ht="13.5" x14ac:dyDescent="0.3">
      <c r="B210" s="101" t="s">
        <v>110</v>
      </c>
      <c r="C210" s="102" t="s">
        <v>274</v>
      </c>
      <c r="D210" s="105"/>
      <c r="E210" s="105"/>
      <c r="F210" s="105"/>
      <c r="G210" s="105"/>
      <c r="H210" s="105"/>
      <c r="I210" s="105"/>
      <c r="J210" s="105"/>
      <c r="K210" s="105"/>
      <c r="L210" s="105"/>
      <c r="M210" s="105"/>
      <c r="N210" s="105"/>
      <c r="O210" s="105"/>
      <c r="P210" s="118" t="str">
        <f>VLOOKUP(ChartofAccounts[[#This Row],[AccountNumber]],ChartofAccounts2[#All],4,FALSE)</f>
        <v/>
      </c>
      <c r="Q210" s="118" t="str">
        <f>IF(ISNA(VLOOKUP(ChartofAccounts[[#This Row],[AccountNumber]],ChartofAccounts2[#All],1,FALSE)),"NO","YES")</f>
        <v>YES</v>
      </c>
    </row>
    <row r="211" spans="2:17" s="23" customFormat="1" ht="13.5" x14ac:dyDescent="0.3">
      <c r="B211" s="101" t="s">
        <v>111</v>
      </c>
      <c r="C211" s="102" t="s">
        <v>275</v>
      </c>
      <c r="D211" s="105"/>
      <c r="E211" s="105"/>
      <c r="F211" s="105"/>
      <c r="G211" s="105"/>
      <c r="H211" s="105"/>
      <c r="I211" s="105"/>
      <c r="J211" s="105"/>
      <c r="K211" s="105"/>
      <c r="L211" s="105"/>
      <c r="M211" s="105"/>
      <c r="N211" s="105"/>
      <c r="O211" s="105"/>
      <c r="P211" s="118" t="str">
        <f>VLOOKUP(ChartofAccounts[[#This Row],[AccountNumber]],ChartofAccounts2[#All],4,FALSE)</f>
        <v/>
      </c>
      <c r="Q211" s="118" t="str">
        <f>IF(ISNA(VLOOKUP(ChartofAccounts[[#This Row],[AccountNumber]],ChartofAccounts2[#All],1,FALSE)),"NO","YES")</f>
        <v>YES</v>
      </c>
    </row>
    <row r="212" spans="2:17" s="23" customFormat="1" ht="13.5" x14ac:dyDescent="0.3">
      <c r="B212" s="101" t="s">
        <v>112</v>
      </c>
      <c r="C212" s="102" t="s">
        <v>276</v>
      </c>
      <c r="D212" s="105"/>
      <c r="E212" s="105"/>
      <c r="F212" s="105"/>
      <c r="G212" s="105"/>
      <c r="H212" s="105"/>
      <c r="I212" s="105"/>
      <c r="J212" s="105"/>
      <c r="K212" s="105"/>
      <c r="L212" s="105"/>
      <c r="M212" s="105"/>
      <c r="N212" s="105"/>
      <c r="O212" s="105"/>
      <c r="P212" s="118" t="str">
        <f>VLOOKUP(ChartofAccounts[[#This Row],[AccountNumber]],ChartofAccounts2[#All],4,FALSE)</f>
        <v/>
      </c>
      <c r="Q212" s="118" t="str">
        <f>IF(ISNA(VLOOKUP(ChartofAccounts[[#This Row],[AccountNumber]],ChartofAccounts2[#All],1,FALSE)),"NO","YES")</f>
        <v>YES</v>
      </c>
    </row>
    <row r="213" spans="2:17" s="23" customFormat="1" ht="13.5" x14ac:dyDescent="0.3">
      <c r="B213" s="101" t="s">
        <v>113</v>
      </c>
      <c r="C213" s="102" t="s">
        <v>277</v>
      </c>
      <c r="D213" s="105"/>
      <c r="E213" s="105"/>
      <c r="F213" s="105"/>
      <c r="G213" s="105"/>
      <c r="H213" s="105"/>
      <c r="I213" s="105"/>
      <c r="J213" s="105"/>
      <c r="K213" s="105"/>
      <c r="L213" s="105"/>
      <c r="M213" s="105"/>
      <c r="N213" s="105"/>
      <c r="O213" s="105"/>
      <c r="P213" s="118" t="str">
        <f>VLOOKUP(ChartofAccounts[[#This Row],[AccountNumber]],ChartofAccounts2[#All],4,FALSE)</f>
        <v/>
      </c>
      <c r="Q213" s="118" t="str">
        <f>IF(ISNA(VLOOKUP(ChartofAccounts[[#This Row],[AccountNumber]],ChartofAccounts2[#All],1,FALSE)),"NO","YES")</f>
        <v>YES</v>
      </c>
    </row>
    <row r="214" spans="2:17" s="23" customFormat="1" ht="13.5" x14ac:dyDescent="0.3">
      <c r="B214" s="101" t="s">
        <v>114</v>
      </c>
      <c r="C214" s="102" t="s">
        <v>278</v>
      </c>
      <c r="D214" s="105"/>
      <c r="E214" s="105"/>
      <c r="F214" s="105"/>
      <c r="G214" s="105"/>
      <c r="H214" s="105"/>
      <c r="I214" s="105"/>
      <c r="J214" s="105"/>
      <c r="K214" s="105"/>
      <c r="L214" s="105"/>
      <c r="M214" s="105"/>
      <c r="N214" s="105"/>
      <c r="O214" s="105"/>
      <c r="P214" s="118" t="str">
        <f>VLOOKUP(ChartofAccounts[[#This Row],[AccountNumber]],ChartofAccounts2[#All],4,FALSE)</f>
        <v/>
      </c>
      <c r="Q214" s="118" t="str">
        <f>IF(ISNA(VLOOKUP(ChartofAccounts[[#This Row],[AccountNumber]],ChartofAccounts2[#All],1,FALSE)),"NO","YES")</f>
        <v>YES</v>
      </c>
    </row>
    <row r="215" spans="2:17" s="23" customFormat="1" ht="13.5" x14ac:dyDescent="0.3">
      <c r="B215" s="101" t="s">
        <v>115</v>
      </c>
      <c r="C215" s="102" t="s">
        <v>279</v>
      </c>
      <c r="D215" s="105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18" t="str">
        <f>VLOOKUP(ChartofAccounts[[#This Row],[AccountNumber]],ChartofAccounts2[#All],4,FALSE)</f>
        <v/>
      </c>
      <c r="Q215" s="118" t="str">
        <f>IF(ISNA(VLOOKUP(ChartofAccounts[[#This Row],[AccountNumber]],ChartofAccounts2[#All],1,FALSE)),"NO","YES")</f>
        <v>YES</v>
      </c>
    </row>
    <row r="216" spans="2:17" s="23" customFormat="1" ht="13.5" x14ac:dyDescent="0.3">
      <c r="B216" s="101" t="s">
        <v>116</v>
      </c>
      <c r="C216" s="102" t="s">
        <v>280</v>
      </c>
      <c r="D216" s="105"/>
      <c r="E216" s="105"/>
      <c r="F216" s="105"/>
      <c r="G216" s="105"/>
      <c r="H216" s="105"/>
      <c r="I216" s="105"/>
      <c r="J216" s="105"/>
      <c r="K216" s="105"/>
      <c r="L216" s="105"/>
      <c r="M216" s="105"/>
      <c r="N216" s="105"/>
      <c r="O216" s="105"/>
      <c r="P216" s="118" t="str">
        <f>VLOOKUP(ChartofAccounts[[#This Row],[AccountNumber]],ChartofAccounts2[#All],4,FALSE)</f>
        <v/>
      </c>
      <c r="Q216" s="118" t="str">
        <f>IF(ISNA(VLOOKUP(ChartofAccounts[[#This Row],[AccountNumber]],ChartofAccounts2[#All],1,FALSE)),"NO","YES")</f>
        <v>YES</v>
      </c>
    </row>
    <row r="217" spans="2:17" s="23" customFormat="1" ht="13.5" x14ac:dyDescent="0.3">
      <c r="B217" s="101" t="s">
        <v>117</v>
      </c>
      <c r="C217" s="102" t="s">
        <v>281</v>
      </c>
      <c r="D217" s="105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  <c r="O217" s="105"/>
      <c r="P217" s="118" t="str">
        <f>VLOOKUP(ChartofAccounts[[#This Row],[AccountNumber]],ChartofAccounts2[#All],4,FALSE)</f>
        <v/>
      </c>
      <c r="Q217" s="118" t="str">
        <f>IF(ISNA(VLOOKUP(ChartofAccounts[[#This Row],[AccountNumber]],ChartofAccounts2[#All],1,FALSE)),"NO","YES")</f>
        <v>YES</v>
      </c>
    </row>
    <row r="218" spans="2:17" s="23" customFormat="1" ht="13.5" x14ac:dyDescent="0.3">
      <c r="B218" s="101" t="s">
        <v>118</v>
      </c>
      <c r="C218" s="102" t="s">
        <v>282</v>
      </c>
      <c r="D218" s="105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18" t="str">
        <f>VLOOKUP(ChartofAccounts[[#This Row],[AccountNumber]],ChartofAccounts2[#All],4,FALSE)</f>
        <v/>
      </c>
      <c r="Q218" s="118" t="str">
        <f>IF(ISNA(VLOOKUP(ChartofAccounts[[#This Row],[AccountNumber]],ChartofAccounts2[#All],1,FALSE)),"NO","YES")</f>
        <v>YES</v>
      </c>
    </row>
    <row r="219" spans="2:17" s="23" customFormat="1" ht="13.5" x14ac:dyDescent="0.3">
      <c r="B219" s="101" t="s">
        <v>119</v>
      </c>
      <c r="C219" s="102" t="s">
        <v>283</v>
      </c>
      <c r="D219" s="105"/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  <c r="O219" s="105"/>
      <c r="P219" s="118" t="str">
        <f>VLOOKUP(ChartofAccounts[[#This Row],[AccountNumber]],ChartofAccounts2[#All],4,FALSE)</f>
        <v/>
      </c>
      <c r="Q219" s="118" t="str">
        <f>IF(ISNA(VLOOKUP(ChartofAccounts[[#This Row],[AccountNumber]],ChartofAccounts2[#All],1,FALSE)),"NO","YES")</f>
        <v>YES</v>
      </c>
    </row>
    <row r="220" spans="2:17" s="23" customFormat="1" ht="13.5" x14ac:dyDescent="0.3">
      <c r="B220" s="101" t="s">
        <v>120</v>
      </c>
      <c r="C220" s="102" t="s">
        <v>284</v>
      </c>
      <c r="D220" s="105"/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18" t="str">
        <f>VLOOKUP(ChartofAccounts[[#This Row],[AccountNumber]],ChartofAccounts2[#All],4,FALSE)</f>
        <v/>
      </c>
      <c r="Q220" s="118" t="str">
        <f>IF(ISNA(VLOOKUP(ChartofAccounts[[#This Row],[AccountNumber]],ChartofAccounts2[#All],1,FALSE)),"NO","YES")</f>
        <v>YES</v>
      </c>
    </row>
    <row r="221" spans="2:17" s="23" customFormat="1" ht="13.5" x14ac:dyDescent="0.3">
      <c r="B221" s="101" t="s">
        <v>121</v>
      </c>
      <c r="C221" s="102" t="s">
        <v>285</v>
      </c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18" t="str">
        <f>VLOOKUP(ChartofAccounts[[#This Row],[AccountNumber]],ChartofAccounts2[#All],4,FALSE)</f>
        <v/>
      </c>
      <c r="Q221" s="118" t="str">
        <f>IF(ISNA(VLOOKUP(ChartofAccounts[[#This Row],[AccountNumber]],ChartofAccounts2[#All],1,FALSE)),"NO","YES")</f>
        <v>YES</v>
      </c>
    </row>
    <row r="222" spans="2:17" s="23" customFormat="1" ht="13.5" x14ac:dyDescent="0.3">
      <c r="B222" s="101" t="s">
        <v>122</v>
      </c>
      <c r="C222" s="102" t="s">
        <v>286</v>
      </c>
      <c r="D222" s="105"/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18" t="str">
        <f>VLOOKUP(ChartofAccounts[[#This Row],[AccountNumber]],ChartofAccounts2[#All],4,FALSE)</f>
        <v/>
      </c>
      <c r="Q222" s="118" t="str">
        <f>IF(ISNA(VLOOKUP(ChartofAccounts[[#This Row],[AccountNumber]],ChartofAccounts2[#All],1,FALSE)),"NO","YES")</f>
        <v>YES</v>
      </c>
    </row>
    <row r="223" spans="2:17" s="23" customFormat="1" ht="13.5" x14ac:dyDescent="0.3">
      <c r="B223" s="101" t="s">
        <v>123</v>
      </c>
      <c r="C223" s="102" t="s">
        <v>287</v>
      </c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18" t="str">
        <f>VLOOKUP(ChartofAccounts[[#This Row],[AccountNumber]],ChartofAccounts2[#All],4,FALSE)</f>
        <v/>
      </c>
      <c r="Q223" s="118" t="str">
        <f>IF(ISNA(VLOOKUP(ChartofAccounts[[#This Row],[AccountNumber]],ChartofAccounts2[#All],1,FALSE)),"NO","YES")</f>
        <v>YES</v>
      </c>
    </row>
    <row r="224" spans="2:17" s="23" customFormat="1" ht="13.5" x14ac:dyDescent="0.3">
      <c r="B224" s="101" t="s">
        <v>124</v>
      </c>
      <c r="C224" s="102" t="s">
        <v>288</v>
      </c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18" t="str">
        <f>VLOOKUP(ChartofAccounts[[#This Row],[AccountNumber]],ChartofAccounts2[#All],4,FALSE)</f>
        <v/>
      </c>
      <c r="Q224" s="118" t="str">
        <f>IF(ISNA(VLOOKUP(ChartofAccounts[[#This Row],[AccountNumber]],ChartofAccounts2[#All],1,FALSE)),"NO","YES")</f>
        <v>YES</v>
      </c>
    </row>
    <row r="225" spans="2:17" s="23" customFormat="1" ht="13.5" x14ac:dyDescent="0.3">
      <c r="B225" s="101" t="s">
        <v>125</v>
      </c>
      <c r="C225" s="102" t="s">
        <v>289</v>
      </c>
      <c r="D225" s="105"/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18" t="str">
        <f>VLOOKUP(ChartofAccounts[[#This Row],[AccountNumber]],ChartofAccounts2[#All],4,FALSE)</f>
        <v/>
      </c>
      <c r="Q225" s="118" t="str">
        <f>IF(ISNA(VLOOKUP(ChartofAccounts[[#This Row],[AccountNumber]],ChartofAccounts2[#All],1,FALSE)),"NO","YES")</f>
        <v>YES</v>
      </c>
    </row>
    <row r="226" spans="2:17" s="23" customFormat="1" ht="13.5" x14ac:dyDescent="0.3">
      <c r="B226" s="101" t="s">
        <v>126</v>
      </c>
      <c r="C226" s="102" t="s">
        <v>290</v>
      </c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18" t="str">
        <f>VLOOKUP(ChartofAccounts[[#This Row],[AccountNumber]],ChartofAccounts2[#All],4,FALSE)</f>
        <v/>
      </c>
      <c r="Q226" s="118" t="str">
        <f>IF(ISNA(VLOOKUP(ChartofAccounts[[#This Row],[AccountNumber]],ChartofAccounts2[#All],1,FALSE)),"NO","YES")</f>
        <v>YES</v>
      </c>
    </row>
    <row r="227" spans="2:17" s="23" customFormat="1" ht="13.5" x14ac:dyDescent="0.3">
      <c r="B227" s="101" t="s">
        <v>127</v>
      </c>
      <c r="C227" s="102" t="s">
        <v>291</v>
      </c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18" t="str">
        <f>VLOOKUP(ChartofAccounts[[#This Row],[AccountNumber]],ChartofAccounts2[#All],4,FALSE)</f>
        <v/>
      </c>
      <c r="Q227" s="118" t="str">
        <f>IF(ISNA(VLOOKUP(ChartofAccounts[[#This Row],[AccountNumber]],ChartofAccounts2[#All],1,FALSE)),"NO","YES")</f>
        <v>YES</v>
      </c>
    </row>
    <row r="228" spans="2:17" s="23" customFormat="1" ht="13.5" x14ac:dyDescent="0.3">
      <c r="B228" s="101" t="s">
        <v>128</v>
      </c>
      <c r="C228" s="102" t="s">
        <v>292</v>
      </c>
      <c r="D228" s="105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  <c r="P228" s="118" t="str">
        <f>VLOOKUP(ChartofAccounts[[#This Row],[AccountNumber]],ChartofAccounts2[#All],4,FALSE)</f>
        <v/>
      </c>
      <c r="Q228" s="118" t="str">
        <f>IF(ISNA(VLOOKUP(ChartofAccounts[[#This Row],[AccountNumber]],ChartofAccounts2[#All],1,FALSE)),"NO","YES")</f>
        <v>YES</v>
      </c>
    </row>
    <row r="229" spans="2:17" s="23" customFormat="1" ht="13.5" x14ac:dyDescent="0.3">
      <c r="B229" s="101" t="s">
        <v>129</v>
      </c>
      <c r="C229" s="102" t="s">
        <v>293</v>
      </c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5"/>
      <c r="P229" s="118" t="str">
        <f>VLOOKUP(ChartofAccounts[[#This Row],[AccountNumber]],ChartofAccounts2[#All],4,FALSE)</f>
        <v/>
      </c>
      <c r="Q229" s="118" t="str">
        <f>IF(ISNA(VLOOKUP(ChartofAccounts[[#This Row],[AccountNumber]],ChartofAccounts2[#All],1,FALSE)),"NO","YES")</f>
        <v>YES</v>
      </c>
    </row>
    <row r="230" spans="2:17" s="23" customFormat="1" ht="13.5" x14ac:dyDescent="0.3">
      <c r="B230" s="101" t="s">
        <v>130</v>
      </c>
      <c r="C230" s="102" t="s">
        <v>294</v>
      </c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  <c r="P230" s="118" t="str">
        <f>VLOOKUP(ChartofAccounts[[#This Row],[AccountNumber]],ChartofAccounts2[#All],4,FALSE)</f>
        <v/>
      </c>
      <c r="Q230" s="118" t="str">
        <f>IF(ISNA(VLOOKUP(ChartofAccounts[[#This Row],[AccountNumber]],ChartofAccounts2[#All],1,FALSE)),"NO","YES")</f>
        <v>YES</v>
      </c>
    </row>
    <row r="231" spans="2:17" s="23" customFormat="1" ht="13.5" x14ac:dyDescent="0.3">
      <c r="B231" s="101" t="s">
        <v>131</v>
      </c>
      <c r="C231" s="102" t="s">
        <v>295</v>
      </c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5"/>
      <c r="P231" s="118" t="str">
        <f>VLOOKUP(ChartofAccounts[[#This Row],[AccountNumber]],ChartofAccounts2[#All],4,FALSE)</f>
        <v/>
      </c>
      <c r="Q231" s="118" t="str">
        <f>IF(ISNA(VLOOKUP(ChartofAccounts[[#This Row],[AccountNumber]],ChartofAccounts2[#All],1,FALSE)),"NO","YES")</f>
        <v>YES</v>
      </c>
    </row>
    <row r="232" spans="2:17" s="23" customFormat="1" ht="13.5" x14ac:dyDescent="0.3">
      <c r="B232" s="101" t="s">
        <v>132</v>
      </c>
      <c r="C232" s="102" t="s">
        <v>296</v>
      </c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  <c r="P232" s="118" t="str">
        <f>VLOOKUP(ChartofAccounts[[#This Row],[AccountNumber]],ChartofAccounts2[#All],4,FALSE)</f>
        <v/>
      </c>
      <c r="Q232" s="118" t="str">
        <f>IF(ISNA(VLOOKUP(ChartofAccounts[[#This Row],[AccountNumber]],ChartofAccounts2[#All],1,FALSE)),"NO","YES")</f>
        <v>YES</v>
      </c>
    </row>
    <row r="233" spans="2:17" s="23" customFormat="1" ht="13.5" x14ac:dyDescent="0.3">
      <c r="B233" s="101" t="s">
        <v>133</v>
      </c>
      <c r="C233" s="102" t="s">
        <v>297</v>
      </c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  <c r="O233" s="105"/>
      <c r="P233" s="118" t="str">
        <f>VLOOKUP(ChartofAccounts[[#This Row],[AccountNumber]],ChartofAccounts2[#All],4,FALSE)</f>
        <v/>
      </c>
      <c r="Q233" s="118" t="str">
        <f>IF(ISNA(VLOOKUP(ChartofAccounts[[#This Row],[AccountNumber]],ChartofAccounts2[#All],1,FALSE)),"NO","YES")</f>
        <v>YES</v>
      </c>
    </row>
    <row r="234" spans="2:17" s="23" customFormat="1" ht="13.5" x14ac:dyDescent="0.3">
      <c r="B234" s="101" t="s">
        <v>134</v>
      </c>
      <c r="C234" s="102" t="s">
        <v>298</v>
      </c>
      <c r="D234" s="105"/>
      <c r="E234" s="105"/>
      <c r="F234" s="105"/>
      <c r="G234" s="105"/>
      <c r="H234" s="105"/>
      <c r="I234" s="105"/>
      <c r="J234" s="105"/>
      <c r="K234" s="105"/>
      <c r="L234" s="105"/>
      <c r="M234" s="105"/>
      <c r="N234" s="105"/>
      <c r="O234" s="105"/>
      <c r="P234" s="118" t="str">
        <f>VLOOKUP(ChartofAccounts[[#This Row],[AccountNumber]],ChartofAccounts2[#All],4,FALSE)</f>
        <v/>
      </c>
      <c r="Q234" s="118" t="str">
        <f>IF(ISNA(VLOOKUP(ChartofAccounts[[#This Row],[AccountNumber]],ChartofAccounts2[#All],1,FALSE)),"NO","YES")</f>
        <v>YES</v>
      </c>
    </row>
    <row r="235" spans="2:17" s="23" customFormat="1" ht="13.5" x14ac:dyDescent="0.3">
      <c r="B235" s="101" t="s">
        <v>135</v>
      </c>
      <c r="C235" s="102" t="s">
        <v>299</v>
      </c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18" t="str">
        <f>VLOOKUP(ChartofAccounts[[#This Row],[AccountNumber]],ChartofAccounts2[#All],4,FALSE)</f>
        <v/>
      </c>
      <c r="Q235" s="118" t="str">
        <f>IF(ISNA(VLOOKUP(ChartofAccounts[[#This Row],[AccountNumber]],ChartofAccounts2[#All],1,FALSE)),"NO","YES")</f>
        <v>YES</v>
      </c>
    </row>
    <row r="236" spans="2:17" s="23" customFormat="1" ht="13.5" x14ac:dyDescent="0.3">
      <c r="B236" s="101" t="s">
        <v>136</v>
      </c>
      <c r="C236" s="102" t="s">
        <v>300</v>
      </c>
      <c r="D236" s="105"/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  <c r="O236" s="105"/>
      <c r="P236" s="118" t="str">
        <f>VLOOKUP(ChartofAccounts[[#This Row],[AccountNumber]],ChartofAccounts2[#All],4,FALSE)</f>
        <v/>
      </c>
      <c r="Q236" s="118" t="str">
        <f>IF(ISNA(VLOOKUP(ChartofAccounts[[#This Row],[AccountNumber]],ChartofAccounts2[#All],1,FALSE)),"NO","YES")</f>
        <v>YES</v>
      </c>
    </row>
    <row r="237" spans="2:17" s="23" customFormat="1" ht="13.5" x14ac:dyDescent="0.3">
      <c r="B237" s="101" t="s">
        <v>137</v>
      </c>
      <c r="C237" s="102" t="s">
        <v>301</v>
      </c>
      <c r="D237" s="105"/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  <c r="O237" s="105"/>
      <c r="P237" s="118" t="str">
        <f>VLOOKUP(ChartofAccounts[[#This Row],[AccountNumber]],ChartofAccounts2[#All],4,FALSE)</f>
        <v/>
      </c>
      <c r="Q237" s="118" t="str">
        <f>IF(ISNA(VLOOKUP(ChartofAccounts[[#This Row],[AccountNumber]],ChartofAccounts2[#All],1,FALSE)),"NO","YES")</f>
        <v>YES</v>
      </c>
    </row>
    <row r="238" spans="2:17" s="23" customFormat="1" ht="13.5" x14ac:dyDescent="0.3">
      <c r="B238" s="101" t="s">
        <v>138</v>
      </c>
      <c r="C238" s="102" t="s">
        <v>302</v>
      </c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  <c r="P238" s="118" t="str">
        <f>VLOOKUP(ChartofAccounts[[#This Row],[AccountNumber]],ChartofAccounts2[#All],4,FALSE)</f>
        <v/>
      </c>
      <c r="Q238" s="118" t="str">
        <f>IF(ISNA(VLOOKUP(ChartofAccounts[[#This Row],[AccountNumber]],ChartofAccounts2[#All],1,FALSE)),"NO","YES")</f>
        <v>YES</v>
      </c>
    </row>
    <row r="239" spans="2:17" s="23" customFormat="1" ht="13.5" x14ac:dyDescent="0.3">
      <c r="B239" s="101" t="s">
        <v>139</v>
      </c>
      <c r="C239" s="102" t="s">
        <v>303</v>
      </c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  <c r="P239" s="118" t="str">
        <f>VLOOKUP(ChartofAccounts[[#This Row],[AccountNumber]],ChartofAccounts2[#All],4,FALSE)</f>
        <v/>
      </c>
      <c r="Q239" s="118" t="str">
        <f>IF(ISNA(VLOOKUP(ChartofAccounts[[#This Row],[AccountNumber]],ChartofAccounts2[#All],1,FALSE)),"NO","YES")</f>
        <v>YES</v>
      </c>
    </row>
    <row r="240" spans="2:17" s="23" customFormat="1" ht="13.5" x14ac:dyDescent="0.3">
      <c r="B240" s="101" t="s">
        <v>140</v>
      </c>
      <c r="C240" s="102" t="s">
        <v>304</v>
      </c>
      <c r="D240" s="105"/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  <c r="P240" s="118" t="str">
        <f>VLOOKUP(ChartofAccounts[[#This Row],[AccountNumber]],ChartofAccounts2[#All],4,FALSE)</f>
        <v/>
      </c>
      <c r="Q240" s="118" t="str">
        <f>IF(ISNA(VLOOKUP(ChartofAccounts[[#This Row],[AccountNumber]],ChartofAccounts2[#All],1,FALSE)),"NO","YES")</f>
        <v>YES</v>
      </c>
    </row>
    <row r="241" spans="2:17" s="23" customFormat="1" ht="13.5" x14ac:dyDescent="0.3">
      <c r="B241" s="101" t="s">
        <v>141</v>
      </c>
      <c r="C241" s="102" t="s">
        <v>305</v>
      </c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  <c r="P241" s="118" t="str">
        <f>VLOOKUP(ChartofAccounts[[#This Row],[AccountNumber]],ChartofAccounts2[#All],4,FALSE)</f>
        <v/>
      </c>
      <c r="Q241" s="118" t="str">
        <f>IF(ISNA(VLOOKUP(ChartofAccounts[[#This Row],[AccountNumber]],ChartofAccounts2[#All],1,FALSE)),"NO","YES")</f>
        <v>YES</v>
      </c>
    </row>
    <row r="242" spans="2:17" s="23" customFormat="1" ht="13.5" x14ac:dyDescent="0.3">
      <c r="B242" s="101" t="s">
        <v>142</v>
      </c>
      <c r="C242" s="102" t="s">
        <v>306</v>
      </c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  <c r="P242" s="118" t="str">
        <f>VLOOKUP(ChartofAccounts[[#This Row],[AccountNumber]],ChartofAccounts2[#All],4,FALSE)</f>
        <v/>
      </c>
      <c r="Q242" s="118" t="str">
        <f>IF(ISNA(VLOOKUP(ChartofAccounts[[#This Row],[AccountNumber]],ChartofAccounts2[#All],1,FALSE)),"NO","YES")</f>
        <v>YES</v>
      </c>
    </row>
    <row r="243" spans="2:17" s="23" customFormat="1" ht="13.5" x14ac:dyDescent="0.3">
      <c r="B243" s="101" t="s">
        <v>143</v>
      </c>
      <c r="C243" s="102" t="s">
        <v>307</v>
      </c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18" t="str">
        <f>VLOOKUP(ChartofAccounts[[#This Row],[AccountNumber]],ChartofAccounts2[#All],4,FALSE)</f>
        <v/>
      </c>
      <c r="Q243" s="118" t="str">
        <f>IF(ISNA(VLOOKUP(ChartofAccounts[[#This Row],[AccountNumber]],ChartofAccounts2[#All],1,FALSE)),"NO","YES")</f>
        <v>YES</v>
      </c>
    </row>
    <row r="244" spans="2:17" s="23" customFormat="1" ht="13.5" x14ac:dyDescent="0.3">
      <c r="B244" s="101" t="s">
        <v>144</v>
      </c>
      <c r="C244" s="102" t="s">
        <v>308</v>
      </c>
      <c r="D244" s="105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  <c r="P244" s="118" t="str">
        <f>VLOOKUP(ChartofAccounts[[#This Row],[AccountNumber]],ChartofAccounts2[#All],4,FALSE)</f>
        <v/>
      </c>
      <c r="Q244" s="118" t="str">
        <f>IF(ISNA(VLOOKUP(ChartofAccounts[[#This Row],[AccountNumber]],ChartofAccounts2[#All],1,FALSE)),"NO","YES")</f>
        <v>YES</v>
      </c>
    </row>
    <row r="245" spans="2:17" s="23" customFormat="1" ht="13.5" x14ac:dyDescent="0.3">
      <c r="B245" s="101" t="s">
        <v>145</v>
      </c>
      <c r="C245" s="102" t="s">
        <v>309</v>
      </c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18" t="str">
        <f>VLOOKUP(ChartofAccounts[[#This Row],[AccountNumber]],ChartofAccounts2[#All],4,FALSE)</f>
        <v/>
      </c>
      <c r="Q245" s="118" t="str">
        <f>IF(ISNA(VLOOKUP(ChartofAccounts[[#This Row],[AccountNumber]],ChartofAccounts2[#All],1,FALSE)),"NO","YES")</f>
        <v>YES</v>
      </c>
    </row>
    <row r="246" spans="2:17" s="23" customFormat="1" ht="13.5" x14ac:dyDescent="0.3">
      <c r="B246" s="101" t="s">
        <v>146</v>
      </c>
      <c r="C246" s="102" t="s">
        <v>310</v>
      </c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  <c r="P246" s="118" t="str">
        <f>VLOOKUP(ChartofAccounts[[#This Row],[AccountNumber]],ChartofAccounts2[#All],4,FALSE)</f>
        <v/>
      </c>
      <c r="Q246" s="118" t="str">
        <f>IF(ISNA(VLOOKUP(ChartofAccounts[[#This Row],[AccountNumber]],ChartofAccounts2[#All],1,FALSE)),"NO","YES")</f>
        <v>YES</v>
      </c>
    </row>
    <row r="247" spans="2:17" s="23" customFormat="1" ht="13.5" x14ac:dyDescent="0.3">
      <c r="B247" s="101" t="s">
        <v>147</v>
      </c>
      <c r="C247" s="102" t="s">
        <v>311</v>
      </c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18" t="str">
        <f>VLOOKUP(ChartofAccounts[[#This Row],[AccountNumber]],ChartofAccounts2[#All],4,FALSE)</f>
        <v/>
      </c>
      <c r="Q247" s="118" t="str">
        <f>IF(ISNA(VLOOKUP(ChartofAccounts[[#This Row],[AccountNumber]],ChartofAccounts2[#All],1,FALSE)),"NO","YES")</f>
        <v>YES</v>
      </c>
    </row>
    <row r="248" spans="2:17" s="23" customFormat="1" ht="13.5" x14ac:dyDescent="0.3">
      <c r="B248" s="101" t="s">
        <v>148</v>
      </c>
      <c r="C248" s="102" t="s">
        <v>312</v>
      </c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  <c r="P248" s="118" t="str">
        <f>VLOOKUP(ChartofAccounts[[#This Row],[AccountNumber]],ChartofAccounts2[#All],4,FALSE)</f>
        <v/>
      </c>
      <c r="Q248" s="118" t="str">
        <f>IF(ISNA(VLOOKUP(ChartofAccounts[[#This Row],[AccountNumber]],ChartofAccounts2[#All],1,FALSE)),"NO","YES")</f>
        <v>YES</v>
      </c>
    </row>
    <row r="249" spans="2:17" s="23" customFormat="1" ht="13.5" x14ac:dyDescent="0.3">
      <c r="B249" s="101" t="s">
        <v>149</v>
      </c>
      <c r="C249" s="102" t="s">
        <v>313</v>
      </c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  <c r="P249" s="118" t="str">
        <f>VLOOKUP(ChartofAccounts[[#This Row],[AccountNumber]],ChartofAccounts2[#All],4,FALSE)</f>
        <v/>
      </c>
      <c r="Q249" s="118" t="str">
        <f>IF(ISNA(VLOOKUP(ChartofAccounts[[#This Row],[AccountNumber]],ChartofAccounts2[#All],1,FALSE)),"NO","YES")</f>
        <v>YES</v>
      </c>
    </row>
    <row r="250" spans="2:17" s="23" customFormat="1" ht="13.5" x14ac:dyDescent="0.3">
      <c r="B250" s="101" t="s">
        <v>150</v>
      </c>
      <c r="C250" s="102" t="s">
        <v>314</v>
      </c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18" t="str">
        <f>VLOOKUP(ChartofAccounts[[#This Row],[AccountNumber]],ChartofAccounts2[#All],4,FALSE)</f>
        <v/>
      </c>
      <c r="Q250" s="118" t="str">
        <f>IF(ISNA(VLOOKUP(ChartofAccounts[[#This Row],[AccountNumber]],ChartofAccounts2[#All],1,FALSE)),"NO","YES")</f>
        <v>YES</v>
      </c>
    </row>
    <row r="251" spans="2:17" s="23" customFormat="1" ht="13.5" x14ac:dyDescent="0.3">
      <c r="B251" s="101" t="s">
        <v>151</v>
      </c>
      <c r="C251" s="102" t="s">
        <v>315</v>
      </c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  <c r="P251" s="118" t="str">
        <f>VLOOKUP(ChartofAccounts[[#This Row],[AccountNumber]],ChartofAccounts2[#All],4,FALSE)</f>
        <v/>
      </c>
      <c r="Q251" s="118" t="str">
        <f>IF(ISNA(VLOOKUP(ChartofAccounts[[#This Row],[AccountNumber]],ChartofAccounts2[#All],1,FALSE)),"NO","YES")</f>
        <v>YES</v>
      </c>
    </row>
    <row r="252" spans="2:17" s="23" customFormat="1" ht="13.5" x14ac:dyDescent="0.3">
      <c r="B252" s="101" t="s">
        <v>152</v>
      </c>
      <c r="C252" s="102" t="s">
        <v>316</v>
      </c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  <c r="P252" s="118" t="str">
        <f>VLOOKUP(ChartofAccounts[[#This Row],[AccountNumber]],ChartofAccounts2[#All],4,FALSE)</f>
        <v/>
      </c>
      <c r="Q252" s="118" t="str">
        <f>IF(ISNA(VLOOKUP(ChartofAccounts[[#This Row],[AccountNumber]],ChartofAccounts2[#All],1,FALSE)),"NO","YES")</f>
        <v>YES</v>
      </c>
    </row>
    <row r="253" spans="2:17" s="23" customFormat="1" ht="13.5" x14ac:dyDescent="0.3">
      <c r="B253" s="101" t="s">
        <v>153</v>
      </c>
      <c r="C253" s="102" t="s">
        <v>317</v>
      </c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  <c r="P253" s="118" t="str">
        <f>VLOOKUP(ChartofAccounts[[#This Row],[AccountNumber]],ChartofAccounts2[#All],4,FALSE)</f>
        <v/>
      </c>
      <c r="Q253" s="118" t="str">
        <f>IF(ISNA(VLOOKUP(ChartofAccounts[[#This Row],[AccountNumber]],ChartofAccounts2[#All],1,FALSE)),"NO","YES")</f>
        <v>YES</v>
      </c>
    </row>
    <row r="254" spans="2:17" s="23" customFormat="1" ht="13.5" x14ac:dyDescent="0.3">
      <c r="B254" s="101" t="s">
        <v>154</v>
      </c>
      <c r="C254" s="102" t="s">
        <v>318</v>
      </c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  <c r="P254" s="118" t="str">
        <f>VLOOKUP(ChartofAccounts[[#This Row],[AccountNumber]],ChartofAccounts2[#All],4,FALSE)</f>
        <v/>
      </c>
      <c r="Q254" s="118" t="str">
        <f>IF(ISNA(VLOOKUP(ChartofAccounts[[#This Row],[AccountNumber]],ChartofAccounts2[#All],1,FALSE)),"NO","YES")</f>
        <v>YES</v>
      </c>
    </row>
    <row r="255" spans="2:17" s="23" customFormat="1" ht="13.5" x14ac:dyDescent="0.3">
      <c r="B255" s="101" t="s">
        <v>155</v>
      </c>
      <c r="C255" s="102" t="s">
        <v>319</v>
      </c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  <c r="P255" s="118" t="str">
        <f>VLOOKUP(ChartofAccounts[[#This Row],[AccountNumber]],ChartofAccounts2[#All],4,FALSE)</f>
        <v/>
      </c>
      <c r="Q255" s="118" t="str">
        <f>IF(ISNA(VLOOKUP(ChartofAccounts[[#This Row],[AccountNumber]],ChartofAccounts2[#All],1,FALSE)),"NO","YES")</f>
        <v>YES</v>
      </c>
    </row>
    <row r="256" spans="2:17" s="23" customFormat="1" ht="13.5" x14ac:dyDescent="0.3">
      <c r="B256" s="101" t="s">
        <v>156</v>
      </c>
      <c r="C256" s="102" t="s">
        <v>320</v>
      </c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  <c r="P256" s="118" t="str">
        <f>VLOOKUP(ChartofAccounts[[#This Row],[AccountNumber]],ChartofAccounts2[#All],4,FALSE)</f>
        <v/>
      </c>
      <c r="Q256" s="118" t="str">
        <f>IF(ISNA(VLOOKUP(ChartofAccounts[[#This Row],[AccountNumber]],ChartofAccounts2[#All],1,FALSE)),"NO","YES")</f>
        <v>YES</v>
      </c>
    </row>
    <row r="257" spans="2:17" s="23" customFormat="1" ht="13.5" x14ac:dyDescent="0.3">
      <c r="B257" s="101" t="s">
        <v>157</v>
      </c>
      <c r="C257" s="102" t="s">
        <v>321</v>
      </c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18" t="str">
        <f>VLOOKUP(ChartofAccounts[[#This Row],[AccountNumber]],ChartofAccounts2[#All],4,FALSE)</f>
        <v/>
      </c>
      <c r="Q257" s="118" t="str">
        <f>IF(ISNA(VLOOKUP(ChartofAccounts[[#This Row],[AccountNumber]],ChartofAccounts2[#All],1,FALSE)),"NO","YES")</f>
        <v>YES</v>
      </c>
    </row>
    <row r="258" spans="2:17" s="23" customFormat="1" ht="13.5" x14ac:dyDescent="0.3">
      <c r="B258" s="101" t="s">
        <v>158</v>
      </c>
      <c r="C258" s="102" t="s">
        <v>322</v>
      </c>
      <c r="D258" s="105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  <c r="P258" s="118" t="str">
        <f>VLOOKUP(ChartofAccounts[[#This Row],[AccountNumber]],ChartofAccounts2[#All],4,FALSE)</f>
        <v/>
      </c>
      <c r="Q258" s="118" t="str">
        <f>IF(ISNA(VLOOKUP(ChartofAccounts[[#This Row],[AccountNumber]],ChartofAccounts2[#All],1,FALSE)),"NO","YES")</f>
        <v>YES</v>
      </c>
    </row>
    <row r="259" spans="2:17" s="23" customFormat="1" ht="13.5" x14ac:dyDescent="0.3">
      <c r="B259" s="101" t="s">
        <v>159</v>
      </c>
      <c r="C259" s="102" t="s">
        <v>323</v>
      </c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  <c r="P259" s="118" t="str">
        <f>VLOOKUP(ChartofAccounts[[#This Row],[AccountNumber]],ChartofAccounts2[#All],4,FALSE)</f>
        <v/>
      </c>
      <c r="Q259" s="118" t="str">
        <f>IF(ISNA(VLOOKUP(ChartofAccounts[[#This Row],[AccountNumber]],ChartofAccounts2[#All],1,FALSE)),"NO","YES")</f>
        <v>YES</v>
      </c>
    </row>
    <row r="260" spans="2:17" s="23" customFormat="1" ht="13.5" x14ac:dyDescent="0.3">
      <c r="B260" s="101" t="s">
        <v>160</v>
      </c>
      <c r="C260" s="102" t="s">
        <v>324</v>
      </c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  <c r="P260" s="118" t="str">
        <f>VLOOKUP(ChartofAccounts[[#This Row],[AccountNumber]],ChartofAccounts2[#All],4,FALSE)</f>
        <v/>
      </c>
      <c r="Q260" s="118" t="str">
        <f>IF(ISNA(VLOOKUP(ChartofAccounts[[#This Row],[AccountNumber]],ChartofAccounts2[#All],1,FALSE)),"NO","YES")</f>
        <v>YES</v>
      </c>
    </row>
    <row r="261" spans="2:17" s="23" customFormat="1" ht="13.5" x14ac:dyDescent="0.3">
      <c r="B261" s="101" t="s">
        <v>161</v>
      </c>
      <c r="C261" s="102" t="s">
        <v>325</v>
      </c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18" t="str">
        <f>VLOOKUP(ChartofAccounts[[#This Row],[AccountNumber]],ChartofAccounts2[#All],4,FALSE)</f>
        <v/>
      </c>
      <c r="Q261" s="118" t="str">
        <f>IF(ISNA(VLOOKUP(ChartofAccounts[[#This Row],[AccountNumber]],ChartofAccounts2[#All],1,FALSE)),"NO","YES")</f>
        <v>YES</v>
      </c>
    </row>
    <row r="262" spans="2:17" s="23" customFormat="1" ht="13.5" x14ac:dyDescent="0.3">
      <c r="B262" s="101" t="s">
        <v>162</v>
      </c>
      <c r="C262" s="102" t="s">
        <v>326</v>
      </c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18" t="str">
        <f>VLOOKUP(ChartofAccounts[[#This Row],[AccountNumber]],ChartofAccounts2[#All],4,FALSE)</f>
        <v/>
      </c>
      <c r="Q262" s="118" t="str">
        <f>IF(ISNA(VLOOKUP(ChartofAccounts[[#This Row],[AccountNumber]],ChartofAccounts2[#All],1,FALSE)),"NO","YES")</f>
        <v>YES</v>
      </c>
    </row>
    <row r="263" spans="2:17" s="23" customFormat="1" ht="13.5" x14ac:dyDescent="0.3">
      <c r="B263" s="101" t="s">
        <v>163</v>
      </c>
      <c r="C263" s="102" t="s">
        <v>327</v>
      </c>
      <c r="D263" s="105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  <c r="P263" s="118" t="str">
        <f>VLOOKUP(ChartofAccounts[[#This Row],[AccountNumber]],ChartofAccounts2[#All],4,FALSE)</f>
        <v/>
      </c>
      <c r="Q263" s="118" t="str">
        <f>IF(ISNA(VLOOKUP(ChartofAccounts[[#This Row],[AccountNumber]],ChartofAccounts2[#All],1,FALSE)),"NO","YES")</f>
        <v>YES</v>
      </c>
    </row>
    <row r="264" spans="2:17" s="23" customFormat="1" ht="13.5" x14ac:dyDescent="0.3">
      <c r="B264" s="101" t="s">
        <v>164</v>
      </c>
      <c r="C264" s="102" t="s">
        <v>328</v>
      </c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18" t="str">
        <f>VLOOKUP(ChartofAccounts[[#This Row],[AccountNumber]],ChartofAccounts2[#All],4,FALSE)</f>
        <v/>
      </c>
      <c r="Q264" s="118" t="str">
        <f>IF(ISNA(VLOOKUP(ChartofAccounts[[#This Row],[AccountNumber]],ChartofAccounts2[#All],1,FALSE)),"NO","YES")</f>
        <v>YES</v>
      </c>
    </row>
    <row r="265" spans="2:17" s="23" customFormat="1" ht="13.5" x14ac:dyDescent="0.3">
      <c r="B265" s="101" t="s">
        <v>165</v>
      </c>
      <c r="C265" s="102" t="s">
        <v>329</v>
      </c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18" t="str">
        <f>VLOOKUP(ChartofAccounts[[#This Row],[AccountNumber]],ChartofAccounts2[#All],4,FALSE)</f>
        <v/>
      </c>
      <c r="Q265" s="118" t="str">
        <f>IF(ISNA(VLOOKUP(ChartofAccounts[[#This Row],[AccountNumber]],ChartofAccounts2[#All],1,FALSE)),"NO","YES")</f>
        <v>YES</v>
      </c>
    </row>
    <row r="266" spans="2:17" s="23" customFormat="1" ht="13.5" x14ac:dyDescent="0.3">
      <c r="B266" s="101" t="s">
        <v>166</v>
      </c>
      <c r="C266" s="102" t="s">
        <v>330</v>
      </c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  <c r="P266" s="118" t="str">
        <f>VLOOKUP(ChartofAccounts[[#This Row],[AccountNumber]],ChartofAccounts2[#All],4,FALSE)</f>
        <v/>
      </c>
      <c r="Q266" s="118" t="str">
        <f>IF(ISNA(VLOOKUP(ChartofAccounts[[#This Row],[AccountNumber]],ChartofAccounts2[#All],1,FALSE)),"NO","YES")</f>
        <v>YES</v>
      </c>
    </row>
    <row r="267" spans="2:17" s="23" customFormat="1" ht="13.5" x14ac:dyDescent="0.3">
      <c r="B267" s="101" t="s">
        <v>167</v>
      </c>
      <c r="C267" s="102" t="s">
        <v>331</v>
      </c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  <c r="P267" s="118" t="str">
        <f>VLOOKUP(ChartofAccounts[[#This Row],[AccountNumber]],ChartofAccounts2[#All],4,FALSE)</f>
        <v/>
      </c>
      <c r="Q267" s="118" t="str">
        <f>IF(ISNA(VLOOKUP(ChartofAccounts[[#This Row],[AccountNumber]],ChartofAccounts2[#All],1,FALSE)),"NO","YES")</f>
        <v>YES</v>
      </c>
    </row>
    <row r="268" spans="2:17" s="23" customFormat="1" ht="13.5" x14ac:dyDescent="0.3">
      <c r="B268" s="101" t="s">
        <v>168</v>
      </c>
      <c r="C268" s="102" t="s">
        <v>332</v>
      </c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5"/>
      <c r="P268" s="118" t="str">
        <f>VLOOKUP(ChartofAccounts[[#This Row],[AccountNumber]],ChartofAccounts2[#All],4,FALSE)</f>
        <v/>
      </c>
      <c r="Q268" s="118" t="str">
        <f>IF(ISNA(VLOOKUP(ChartofAccounts[[#This Row],[AccountNumber]],ChartofAccounts2[#All],1,FALSE)),"NO","YES")</f>
        <v>YES</v>
      </c>
    </row>
    <row r="269" spans="2:17" s="23" customFormat="1" ht="13.5" x14ac:dyDescent="0.3">
      <c r="B269" s="101" t="s">
        <v>169</v>
      </c>
      <c r="C269" s="102" t="s">
        <v>333</v>
      </c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18" t="str">
        <f>VLOOKUP(ChartofAccounts[[#This Row],[AccountNumber]],ChartofAccounts2[#All],4,FALSE)</f>
        <v/>
      </c>
      <c r="Q269" s="118" t="str">
        <f>IF(ISNA(VLOOKUP(ChartofAccounts[[#This Row],[AccountNumber]],ChartofAccounts2[#All],1,FALSE)),"NO","YES")</f>
        <v>YES</v>
      </c>
    </row>
    <row r="270" spans="2:17" s="23" customFormat="1" ht="13.5" x14ac:dyDescent="0.3">
      <c r="B270" s="101" t="s">
        <v>170</v>
      </c>
      <c r="C270" s="102" t="s">
        <v>334</v>
      </c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  <c r="P270" s="118" t="str">
        <f>VLOOKUP(ChartofAccounts[[#This Row],[AccountNumber]],ChartofAccounts2[#All],4,FALSE)</f>
        <v/>
      </c>
      <c r="Q270" s="118" t="str">
        <f>IF(ISNA(VLOOKUP(ChartofAccounts[[#This Row],[AccountNumber]],ChartofAccounts2[#All],1,FALSE)),"NO","YES")</f>
        <v>YES</v>
      </c>
    </row>
    <row r="271" spans="2:17" s="23" customFormat="1" ht="13.5" x14ac:dyDescent="0.3">
      <c r="B271" s="101" t="s">
        <v>171</v>
      </c>
      <c r="C271" s="102" t="s">
        <v>335</v>
      </c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5"/>
      <c r="P271" s="118" t="str">
        <f>VLOOKUP(ChartofAccounts[[#This Row],[AccountNumber]],ChartofAccounts2[#All],4,FALSE)</f>
        <v/>
      </c>
      <c r="Q271" s="118" t="str">
        <f>IF(ISNA(VLOOKUP(ChartofAccounts[[#This Row],[AccountNumber]],ChartofAccounts2[#All],1,FALSE)),"NO","YES")</f>
        <v>YES</v>
      </c>
    </row>
    <row r="272" spans="2:17" s="23" customFormat="1" ht="13.5" x14ac:dyDescent="0.3">
      <c r="B272" s="101" t="s">
        <v>172</v>
      </c>
      <c r="C272" s="102" t="s">
        <v>336</v>
      </c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5"/>
      <c r="P272" s="118" t="str">
        <f>VLOOKUP(ChartofAccounts[[#This Row],[AccountNumber]],ChartofAccounts2[#All],4,FALSE)</f>
        <v/>
      </c>
      <c r="Q272" s="118" t="str">
        <f>IF(ISNA(VLOOKUP(ChartofAccounts[[#This Row],[AccountNumber]],ChartofAccounts2[#All],1,FALSE)),"NO","YES")</f>
        <v>YES</v>
      </c>
    </row>
    <row r="273" spans="2:17" s="23" customFormat="1" ht="13.5" x14ac:dyDescent="0.3">
      <c r="B273" s="101" t="s">
        <v>173</v>
      </c>
      <c r="C273" s="102" t="s">
        <v>337</v>
      </c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  <c r="O273" s="105"/>
      <c r="P273" s="118" t="str">
        <f>VLOOKUP(ChartofAccounts[[#This Row],[AccountNumber]],ChartofAccounts2[#All],4,FALSE)</f>
        <v/>
      </c>
      <c r="Q273" s="118" t="str">
        <f>IF(ISNA(VLOOKUP(ChartofAccounts[[#This Row],[AccountNumber]],ChartofAccounts2[#All],1,FALSE)),"NO","YES")</f>
        <v>YES</v>
      </c>
    </row>
    <row r="274" spans="2:17" s="23" customFormat="1" ht="13.5" x14ac:dyDescent="0.3">
      <c r="B274" s="101" t="s">
        <v>174</v>
      </c>
      <c r="C274" s="102" t="s">
        <v>338</v>
      </c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5"/>
      <c r="P274" s="118" t="str">
        <f>VLOOKUP(ChartofAccounts[[#This Row],[AccountNumber]],ChartofAccounts2[#All],4,FALSE)</f>
        <v/>
      </c>
      <c r="Q274" s="118" t="str">
        <f>IF(ISNA(VLOOKUP(ChartofAccounts[[#This Row],[AccountNumber]],ChartofAccounts2[#All],1,FALSE)),"NO","YES")</f>
        <v>YES</v>
      </c>
    </row>
    <row r="275" spans="2:17" s="23" customFormat="1" ht="13.5" x14ac:dyDescent="0.3">
      <c r="B275" s="101" t="s">
        <v>175</v>
      </c>
      <c r="C275" s="102" t="s">
        <v>339</v>
      </c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  <c r="P275" s="118" t="str">
        <f>VLOOKUP(ChartofAccounts[[#This Row],[AccountNumber]],ChartofAccounts2[#All],4,FALSE)</f>
        <v/>
      </c>
      <c r="Q275" s="118" t="str">
        <f>IF(ISNA(VLOOKUP(ChartofAccounts[[#This Row],[AccountNumber]],ChartofAccounts2[#All],1,FALSE)),"NO","YES")</f>
        <v>YES</v>
      </c>
    </row>
    <row r="276" spans="2:17" s="23" customFormat="1" ht="13.5" x14ac:dyDescent="0.3">
      <c r="B276" s="101" t="s">
        <v>176</v>
      </c>
      <c r="C276" s="102" t="s">
        <v>340</v>
      </c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  <c r="O276" s="105"/>
      <c r="P276" s="118" t="str">
        <f>VLOOKUP(ChartofAccounts[[#This Row],[AccountNumber]],ChartofAccounts2[#All],4,FALSE)</f>
        <v/>
      </c>
      <c r="Q276" s="118" t="str">
        <f>IF(ISNA(VLOOKUP(ChartofAccounts[[#This Row],[AccountNumber]],ChartofAccounts2[#All],1,FALSE)),"NO","YES")</f>
        <v>YES</v>
      </c>
    </row>
    <row r="277" spans="2:17" s="23" customFormat="1" ht="13.5" x14ac:dyDescent="0.3">
      <c r="B277" s="101" t="s">
        <v>177</v>
      </c>
      <c r="C277" s="102" t="s">
        <v>341</v>
      </c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18" t="str">
        <f>VLOOKUP(ChartofAccounts[[#This Row],[AccountNumber]],ChartofAccounts2[#All],4,FALSE)</f>
        <v/>
      </c>
      <c r="Q277" s="118" t="str">
        <f>IF(ISNA(VLOOKUP(ChartofAccounts[[#This Row],[AccountNumber]],ChartofAccounts2[#All],1,FALSE)),"NO","YES")</f>
        <v>YES</v>
      </c>
    </row>
    <row r="278" spans="2:17" s="23" customFormat="1" ht="13.5" x14ac:dyDescent="0.3">
      <c r="B278" s="101" t="s">
        <v>178</v>
      </c>
      <c r="C278" s="102" t="s">
        <v>342</v>
      </c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  <c r="P278" s="118" t="str">
        <f>VLOOKUP(ChartofAccounts[[#This Row],[AccountNumber]],ChartofAccounts2[#All],4,FALSE)</f>
        <v/>
      </c>
      <c r="Q278" s="118" t="str">
        <f>IF(ISNA(VLOOKUP(ChartofAccounts[[#This Row],[AccountNumber]],ChartofAccounts2[#All],1,FALSE)),"NO","YES")</f>
        <v>YES</v>
      </c>
    </row>
    <row r="279" spans="2:17" s="23" customFormat="1" ht="13.5" x14ac:dyDescent="0.3">
      <c r="B279" s="101" t="s">
        <v>179</v>
      </c>
      <c r="C279" s="102" t="s">
        <v>343</v>
      </c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5"/>
      <c r="P279" s="118" t="str">
        <f>VLOOKUP(ChartofAccounts[[#This Row],[AccountNumber]],ChartofAccounts2[#All],4,FALSE)</f>
        <v/>
      </c>
      <c r="Q279" s="118" t="str">
        <f>IF(ISNA(VLOOKUP(ChartofAccounts[[#This Row],[AccountNumber]],ChartofAccounts2[#All],1,FALSE)),"NO","YES")</f>
        <v>YES</v>
      </c>
    </row>
    <row r="280" spans="2:17" s="23" customFormat="1" ht="13.5" x14ac:dyDescent="0.3">
      <c r="B280" s="101" t="s">
        <v>180</v>
      </c>
      <c r="C280" s="102" t="s">
        <v>344</v>
      </c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  <c r="P280" s="118" t="str">
        <f>VLOOKUP(ChartofAccounts[[#This Row],[AccountNumber]],ChartofAccounts2[#All],4,FALSE)</f>
        <v/>
      </c>
      <c r="Q280" s="118" t="str">
        <f>IF(ISNA(VLOOKUP(ChartofAccounts[[#This Row],[AccountNumber]],ChartofAccounts2[#All],1,FALSE)),"NO","YES")</f>
        <v>YES</v>
      </c>
    </row>
    <row r="281" spans="2:17" s="23" customFormat="1" ht="13.5" x14ac:dyDescent="0.3">
      <c r="B281" s="101" t="s">
        <v>181</v>
      </c>
      <c r="C281" s="102" t="s">
        <v>345</v>
      </c>
      <c r="D281" s="105"/>
      <c r="E281" s="105"/>
      <c r="F281" s="105"/>
      <c r="G281" s="105"/>
      <c r="H281" s="105"/>
      <c r="I281" s="105"/>
      <c r="J281" s="105"/>
      <c r="K281" s="105"/>
      <c r="L281" s="105"/>
      <c r="M281" s="105"/>
      <c r="N281" s="105"/>
      <c r="O281" s="105"/>
      <c r="P281" s="118" t="str">
        <f>VLOOKUP(ChartofAccounts[[#This Row],[AccountNumber]],ChartofAccounts2[#All],4,FALSE)</f>
        <v/>
      </c>
      <c r="Q281" s="118" t="str">
        <f>IF(ISNA(VLOOKUP(ChartofAccounts[[#This Row],[AccountNumber]],ChartofAccounts2[#All],1,FALSE)),"NO","YES")</f>
        <v>YES</v>
      </c>
    </row>
    <row r="282" spans="2:17" s="23" customFormat="1" ht="13.5" x14ac:dyDescent="0.3">
      <c r="B282" s="101" t="s">
        <v>182</v>
      </c>
      <c r="C282" s="102" t="s">
        <v>346</v>
      </c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5"/>
      <c r="P282" s="118" t="str">
        <f>VLOOKUP(ChartofAccounts[[#This Row],[AccountNumber]],ChartofAccounts2[#All],4,FALSE)</f>
        <v/>
      </c>
      <c r="Q282" s="118" t="str">
        <f>IF(ISNA(VLOOKUP(ChartofAccounts[[#This Row],[AccountNumber]],ChartofAccounts2[#All],1,FALSE)),"NO","YES")</f>
        <v>YES</v>
      </c>
    </row>
    <row r="283" spans="2:17" s="23" customFormat="1" ht="13.5" x14ac:dyDescent="0.3">
      <c r="B283" s="101" t="s">
        <v>183</v>
      </c>
      <c r="C283" s="102" t="s">
        <v>347</v>
      </c>
      <c r="D283" s="105"/>
      <c r="E283" s="105"/>
      <c r="F283" s="105"/>
      <c r="G283" s="105"/>
      <c r="H283" s="105"/>
      <c r="I283" s="105"/>
      <c r="J283" s="105"/>
      <c r="K283" s="105"/>
      <c r="L283" s="105"/>
      <c r="M283" s="105"/>
      <c r="N283" s="105"/>
      <c r="O283" s="105"/>
      <c r="P283" s="118" t="str">
        <f>VLOOKUP(ChartofAccounts[[#This Row],[AccountNumber]],ChartofAccounts2[#All],4,FALSE)</f>
        <v/>
      </c>
      <c r="Q283" s="118" t="str">
        <f>IF(ISNA(VLOOKUP(ChartofAccounts[[#This Row],[AccountNumber]],ChartofAccounts2[#All],1,FALSE)),"NO","YES")</f>
        <v>YES</v>
      </c>
    </row>
    <row r="284" spans="2:17" s="23" customFormat="1" ht="13.5" x14ac:dyDescent="0.3">
      <c r="B284" s="101" t="s">
        <v>184</v>
      </c>
      <c r="C284" s="102" t="s">
        <v>348</v>
      </c>
      <c r="D284" s="105"/>
      <c r="E284" s="105"/>
      <c r="F284" s="105"/>
      <c r="G284" s="105"/>
      <c r="H284" s="105"/>
      <c r="I284" s="105"/>
      <c r="J284" s="105"/>
      <c r="K284" s="105"/>
      <c r="L284" s="105"/>
      <c r="M284" s="105"/>
      <c r="N284" s="105"/>
      <c r="O284" s="105"/>
      <c r="P284" s="118" t="str">
        <f>VLOOKUP(ChartofAccounts[[#This Row],[AccountNumber]],ChartofAccounts2[#All],4,FALSE)</f>
        <v/>
      </c>
      <c r="Q284" s="118" t="str">
        <f>IF(ISNA(VLOOKUP(ChartofAccounts[[#This Row],[AccountNumber]],ChartofAccounts2[#All],1,FALSE)),"NO","YES")</f>
        <v>YES</v>
      </c>
    </row>
    <row r="285" spans="2:17" s="23" customFormat="1" ht="13.5" x14ac:dyDescent="0.3">
      <c r="B285" s="101" t="s">
        <v>185</v>
      </c>
      <c r="C285" s="102" t="s">
        <v>349</v>
      </c>
      <c r="D285" s="105"/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  <c r="O285" s="105"/>
      <c r="P285" s="118" t="str">
        <f>VLOOKUP(ChartofAccounts[[#This Row],[AccountNumber]],ChartofAccounts2[#All],4,FALSE)</f>
        <v/>
      </c>
      <c r="Q285" s="118" t="str">
        <f>IF(ISNA(VLOOKUP(ChartofAccounts[[#This Row],[AccountNumber]],ChartofAccounts2[#All],1,FALSE)),"NO","YES")</f>
        <v>YES</v>
      </c>
    </row>
    <row r="286" spans="2:17" s="23" customFormat="1" ht="13.5" x14ac:dyDescent="0.3">
      <c r="B286" s="101" t="s">
        <v>186</v>
      </c>
      <c r="C286" s="102" t="s">
        <v>350</v>
      </c>
      <c r="D286" s="105"/>
      <c r="E286" s="105"/>
      <c r="F286" s="105"/>
      <c r="G286" s="105"/>
      <c r="H286" s="105"/>
      <c r="I286" s="105"/>
      <c r="J286" s="105"/>
      <c r="K286" s="105"/>
      <c r="L286" s="105"/>
      <c r="M286" s="105"/>
      <c r="N286" s="105"/>
      <c r="O286" s="105"/>
      <c r="P286" s="118" t="str">
        <f>VLOOKUP(ChartofAccounts[[#This Row],[AccountNumber]],ChartofAccounts2[#All],4,FALSE)</f>
        <v/>
      </c>
      <c r="Q286" s="118" t="str">
        <f>IF(ISNA(VLOOKUP(ChartofAccounts[[#This Row],[AccountNumber]],ChartofAccounts2[#All],1,FALSE)),"NO","YES")</f>
        <v>YES</v>
      </c>
    </row>
    <row r="287" spans="2:17" s="23" customFormat="1" ht="13.5" x14ac:dyDescent="0.3">
      <c r="B287" s="101" t="s">
        <v>187</v>
      </c>
      <c r="C287" s="102" t="s">
        <v>351</v>
      </c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18" t="str">
        <f>VLOOKUP(ChartofAccounts[[#This Row],[AccountNumber]],ChartofAccounts2[#All],4,FALSE)</f>
        <v/>
      </c>
      <c r="Q287" s="118" t="str">
        <f>IF(ISNA(VLOOKUP(ChartofAccounts[[#This Row],[AccountNumber]],ChartofAccounts2[#All],1,FALSE)),"NO","YES")</f>
        <v>YES</v>
      </c>
    </row>
    <row r="288" spans="2:17" s="23" customFormat="1" ht="13.5" x14ac:dyDescent="0.3">
      <c r="B288" s="101" t="s">
        <v>188</v>
      </c>
      <c r="C288" s="102" t="s">
        <v>352</v>
      </c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105"/>
      <c r="O288" s="105"/>
      <c r="P288" s="118" t="str">
        <f>VLOOKUP(ChartofAccounts[[#This Row],[AccountNumber]],ChartofAccounts2[#All],4,FALSE)</f>
        <v/>
      </c>
      <c r="Q288" s="118" t="str">
        <f>IF(ISNA(VLOOKUP(ChartofAccounts[[#This Row],[AccountNumber]],ChartofAccounts2[#All],1,FALSE)),"NO","YES")</f>
        <v>YES</v>
      </c>
    </row>
    <row r="289" spans="2:17" s="23" customFormat="1" ht="13.5" x14ac:dyDescent="0.3">
      <c r="B289" s="101" t="s">
        <v>189</v>
      </c>
      <c r="C289" s="102" t="s">
        <v>353</v>
      </c>
      <c r="D289" s="105"/>
      <c r="E289" s="105"/>
      <c r="F289" s="105"/>
      <c r="G289" s="105"/>
      <c r="H289" s="105"/>
      <c r="I289" s="105"/>
      <c r="J289" s="105"/>
      <c r="K289" s="105"/>
      <c r="L289" s="105"/>
      <c r="M289" s="105"/>
      <c r="N289" s="105"/>
      <c r="O289" s="105"/>
      <c r="P289" s="118" t="str">
        <f>VLOOKUP(ChartofAccounts[[#This Row],[AccountNumber]],ChartofAccounts2[#All],4,FALSE)</f>
        <v/>
      </c>
      <c r="Q289" s="118" t="str">
        <f>IF(ISNA(VLOOKUP(ChartofAccounts[[#This Row],[AccountNumber]],ChartofAccounts2[#All],1,FALSE)),"NO","YES")</f>
        <v>YES</v>
      </c>
    </row>
    <row r="290" spans="2:17" s="23" customFormat="1" ht="13.5" x14ac:dyDescent="0.3">
      <c r="B290" s="101" t="s">
        <v>190</v>
      </c>
      <c r="C290" s="102" t="s">
        <v>354</v>
      </c>
      <c r="D290" s="105"/>
      <c r="E290" s="105"/>
      <c r="F290" s="105"/>
      <c r="G290" s="105"/>
      <c r="H290" s="105"/>
      <c r="I290" s="105"/>
      <c r="J290" s="105"/>
      <c r="K290" s="105"/>
      <c r="L290" s="105"/>
      <c r="M290" s="105"/>
      <c r="N290" s="105"/>
      <c r="O290" s="105"/>
      <c r="P290" s="118" t="str">
        <f>VLOOKUP(ChartofAccounts[[#This Row],[AccountNumber]],ChartofAccounts2[#All],4,FALSE)</f>
        <v/>
      </c>
      <c r="Q290" s="118" t="str">
        <f>IF(ISNA(VLOOKUP(ChartofAccounts[[#This Row],[AccountNumber]],ChartofAccounts2[#All],1,FALSE)),"NO","YES")</f>
        <v>YES</v>
      </c>
    </row>
    <row r="291" spans="2:17" s="23" customFormat="1" ht="13.5" x14ac:dyDescent="0.3">
      <c r="B291" s="101" t="s">
        <v>191</v>
      </c>
      <c r="C291" s="102" t="s">
        <v>355</v>
      </c>
      <c r="D291" s="105"/>
      <c r="E291" s="105"/>
      <c r="F291" s="105"/>
      <c r="G291" s="105"/>
      <c r="H291" s="105"/>
      <c r="I291" s="105"/>
      <c r="J291" s="105"/>
      <c r="K291" s="105"/>
      <c r="L291" s="105"/>
      <c r="M291" s="105"/>
      <c r="N291" s="105"/>
      <c r="O291" s="105"/>
      <c r="P291" s="118" t="str">
        <f>VLOOKUP(ChartofAccounts[[#This Row],[AccountNumber]],ChartofAccounts2[#All],4,FALSE)</f>
        <v/>
      </c>
      <c r="Q291" s="118" t="str">
        <f>IF(ISNA(VLOOKUP(ChartofAccounts[[#This Row],[AccountNumber]],ChartofAccounts2[#All],1,FALSE)),"NO","YES")</f>
        <v>YES</v>
      </c>
    </row>
    <row r="292" spans="2:17" s="23" customFormat="1" ht="13.5" x14ac:dyDescent="0.3">
      <c r="B292" s="101" t="s">
        <v>192</v>
      </c>
      <c r="C292" s="102" t="s">
        <v>356</v>
      </c>
      <c r="D292" s="105"/>
      <c r="E292" s="105"/>
      <c r="F292" s="105"/>
      <c r="G292" s="105"/>
      <c r="H292" s="105"/>
      <c r="I292" s="105"/>
      <c r="J292" s="105"/>
      <c r="K292" s="105"/>
      <c r="L292" s="105"/>
      <c r="M292" s="105"/>
      <c r="N292" s="105"/>
      <c r="O292" s="105"/>
      <c r="P292" s="118" t="str">
        <f>VLOOKUP(ChartofAccounts[[#This Row],[AccountNumber]],ChartofAccounts2[#All],4,FALSE)</f>
        <v/>
      </c>
      <c r="Q292" s="118" t="str">
        <f>IF(ISNA(VLOOKUP(ChartofAccounts[[#This Row],[AccountNumber]],ChartofAccounts2[#All],1,FALSE)),"NO","YES")</f>
        <v>YES</v>
      </c>
    </row>
    <row r="293" spans="2:17" s="23" customFormat="1" ht="13.5" x14ac:dyDescent="0.3">
      <c r="B293" s="101" t="s">
        <v>193</v>
      </c>
      <c r="C293" s="102" t="s">
        <v>357</v>
      </c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  <c r="O293" s="105"/>
      <c r="P293" s="118" t="str">
        <f>VLOOKUP(ChartofAccounts[[#This Row],[AccountNumber]],ChartofAccounts2[#All],4,FALSE)</f>
        <v/>
      </c>
      <c r="Q293" s="118" t="str">
        <f>IF(ISNA(VLOOKUP(ChartofAccounts[[#This Row],[AccountNumber]],ChartofAccounts2[#All],1,FALSE)),"NO","YES")</f>
        <v>YES</v>
      </c>
    </row>
    <row r="294" spans="2:17" s="23" customFormat="1" ht="13.5" x14ac:dyDescent="0.3">
      <c r="B294" s="101" t="s">
        <v>194</v>
      </c>
      <c r="C294" s="102" t="s">
        <v>358</v>
      </c>
      <c r="D294" s="105"/>
      <c r="E294" s="105"/>
      <c r="F294" s="105"/>
      <c r="G294" s="105"/>
      <c r="H294" s="105"/>
      <c r="I294" s="105"/>
      <c r="J294" s="105"/>
      <c r="K294" s="105"/>
      <c r="L294" s="105"/>
      <c r="M294" s="105"/>
      <c r="N294" s="105"/>
      <c r="O294" s="105"/>
      <c r="P294" s="118" t="str">
        <f>VLOOKUP(ChartofAccounts[[#This Row],[AccountNumber]],ChartofAccounts2[#All],4,FALSE)</f>
        <v/>
      </c>
      <c r="Q294" s="118" t="str">
        <f>IF(ISNA(VLOOKUP(ChartofAccounts[[#This Row],[AccountNumber]],ChartofAccounts2[#All],1,FALSE)),"NO","YES")</f>
        <v>YES</v>
      </c>
    </row>
    <row r="295" spans="2:17" s="23" customFormat="1" ht="13.5" x14ac:dyDescent="0.3">
      <c r="B295" s="101" t="s">
        <v>195</v>
      </c>
      <c r="C295" s="102" t="s">
        <v>359</v>
      </c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5"/>
      <c r="P295" s="118" t="str">
        <f>VLOOKUP(ChartofAccounts[[#This Row],[AccountNumber]],ChartofAccounts2[#All],4,FALSE)</f>
        <v/>
      </c>
      <c r="Q295" s="118" t="str">
        <f>IF(ISNA(VLOOKUP(ChartofAccounts[[#This Row],[AccountNumber]],ChartofAccounts2[#All],1,FALSE)),"NO","YES")</f>
        <v>YES</v>
      </c>
    </row>
    <row r="296" spans="2:17" s="23" customFormat="1" ht="13.5" x14ac:dyDescent="0.3">
      <c r="B296" s="101" t="s">
        <v>196</v>
      </c>
      <c r="C296" s="102" t="s">
        <v>360</v>
      </c>
      <c r="D296" s="105"/>
      <c r="E296" s="105"/>
      <c r="F296" s="105"/>
      <c r="G296" s="105"/>
      <c r="H296" s="105"/>
      <c r="I296" s="105"/>
      <c r="J296" s="105"/>
      <c r="K296" s="105"/>
      <c r="L296" s="105"/>
      <c r="M296" s="105"/>
      <c r="N296" s="105"/>
      <c r="O296" s="105"/>
      <c r="P296" s="118" t="str">
        <f>VLOOKUP(ChartofAccounts[[#This Row],[AccountNumber]],ChartofAccounts2[#All],4,FALSE)</f>
        <v/>
      </c>
      <c r="Q296" s="118" t="str">
        <f>IF(ISNA(VLOOKUP(ChartofAccounts[[#This Row],[AccountNumber]],ChartofAccounts2[#All],1,FALSE)),"NO","YES")</f>
        <v>YES</v>
      </c>
    </row>
    <row r="297" spans="2:17" s="23" customFormat="1" ht="13.5" x14ac:dyDescent="0.3">
      <c r="B297" s="101" t="s">
        <v>197</v>
      </c>
      <c r="C297" s="102" t="s">
        <v>361</v>
      </c>
      <c r="D297" s="105"/>
      <c r="E297" s="105"/>
      <c r="F297" s="105"/>
      <c r="G297" s="105"/>
      <c r="H297" s="105"/>
      <c r="I297" s="105"/>
      <c r="J297" s="105"/>
      <c r="K297" s="105"/>
      <c r="L297" s="105"/>
      <c r="M297" s="105"/>
      <c r="N297" s="105"/>
      <c r="O297" s="105"/>
      <c r="P297" s="118" t="str">
        <f>VLOOKUP(ChartofAccounts[[#This Row],[AccountNumber]],ChartofAccounts2[#All],4,FALSE)</f>
        <v/>
      </c>
      <c r="Q297" s="118" t="str">
        <f>IF(ISNA(VLOOKUP(ChartofAccounts[[#This Row],[AccountNumber]],ChartofAccounts2[#All],1,FALSE)),"NO","YES")</f>
        <v>YES</v>
      </c>
    </row>
    <row r="298" spans="2:17" s="23" customFormat="1" ht="13.5" x14ac:dyDescent="0.3">
      <c r="B298" s="101" t="s">
        <v>198</v>
      </c>
      <c r="C298" s="102" t="s">
        <v>362</v>
      </c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18" t="str">
        <f>VLOOKUP(ChartofAccounts[[#This Row],[AccountNumber]],ChartofAccounts2[#All],4,FALSE)</f>
        <v/>
      </c>
      <c r="Q298" s="118" t="str">
        <f>IF(ISNA(VLOOKUP(ChartofAccounts[[#This Row],[AccountNumber]],ChartofAccounts2[#All],1,FALSE)),"NO","YES")</f>
        <v>YES</v>
      </c>
    </row>
    <row r="299" spans="2:17" s="23" customFormat="1" ht="13.5" x14ac:dyDescent="0.3">
      <c r="B299" s="101" t="s">
        <v>199</v>
      </c>
      <c r="C299" s="102" t="s">
        <v>363</v>
      </c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5"/>
      <c r="P299" s="118" t="str">
        <f>VLOOKUP(ChartofAccounts[[#This Row],[AccountNumber]],ChartofAccounts2[#All],4,FALSE)</f>
        <v/>
      </c>
      <c r="Q299" s="118" t="str">
        <f>IF(ISNA(VLOOKUP(ChartofAccounts[[#This Row],[AccountNumber]],ChartofAccounts2[#All],1,FALSE)),"NO","YES")</f>
        <v>YES</v>
      </c>
    </row>
    <row r="300" spans="2:17" s="23" customFormat="1" ht="13.5" x14ac:dyDescent="0.3">
      <c r="B300" s="101" t="s">
        <v>200</v>
      </c>
      <c r="C300" s="102" t="s">
        <v>364</v>
      </c>
      <c r="D300" s="105"/>
      <c r="E300" s="105"/>
      <c r="F300" s="105"/>
      <c r="G300" s="105"/>
      <c r="H300" s="105"/>
      <c r="I300" s="105"/>
      <c r="J300" s="105"/>
      <c r="K300" s="105"/>
      <c r="L300" s="105"/>
      <c r="M300" s="105"/>
      <c r="N300" s="105"/>
      <c r="O300" s="105"/>
      <c r="P300" s="118" t="str">
        <f>VLOOKUP(ChartofAccounts[[#This Row],[AccountNumber]],ChartofAccounts2[#All],4,FALSE)</f>
        <v/>
      </c>
      <c r="Q300" s="118" t="str">
        <f>IF(ISNA(VLOOKUP(ChartofAccounts[[#This Row],[AccountNumber]],ChartofAccounts2[#All],1,FALSE)),"NO","YES")</f>
        <v>YES</v>
      </c>
    </row>
    <row r="301" spans="2:17" s="23" customFormat="1" ht="13.5" x14ac:dyDescent="0.3">
      <c r="B301" s="101" t="s">
        <v>201</v>
      </c>
      <c r="C301" s="102" t="s">
        <v>365</v>
      </c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5"/>
      <c r="P301" s="118" t="str">
        <f>VLOOKUP(ChartofAccounts[[#This Row],[AccountNumber]],ChartofAccounts2[#All],4,FALSE)</f>
        <v/>
      </c>
      <c r="Q301" s="118" t="str">
        <f>IF(ISNA(VLOOKUP(ChartofAccounts[[#This Row],[AccountNumber]],ChartofAccounts2[#All],1,FALSE)),"NO","YES")</f>
        <v>YES</v>
      </c>
    </row>
    <row r="302" spans="2:17" s="23" customFormat="1" ht="13.5" x14ac:dyDescent="0.3">
      <c r="B302" s="101" t="s">
        <v>202</v>
      </c>
      <c r="C302" s="102" t="s">
        <v>366</v>
      </c>
      <c r="D302" s="105"/>
      <c r="E302" s="105"/>
      <c r="F302" s="105"/>
      <c r="G302" s="105"/>
      <c r="H302" s="105"/>
      <c r="I302" s="105"/>
      <c r="J302" s="105"/>
      <c r="K302" s="105"/>
      <c r="L302" s="105"/>
      <c r="M302" s="105"/>
      <c r="N302" s="105"/>
      <c r="O302" s="105"/>
      <c r="P302" s="118" t="str">
        <f>VLOOKUP(ChartofAccounts[[#This Row],[AccountNumber]],ChartofAccounts2[#All],4,FALSE)</f>
        <v/>
      </c>
      <c r="Q302" s="118" t="str">
        <f>IF(ISNA(VLOOKUP(ChartofAccounts[[#This Row],[AccountNumber]],ChartofAccounts2[#All],1,FALSE)),"NO","YES")</f>
        <v>YES</v>
      </c>
    </row>
    <row r="303" spans="2:17" s="23" customFormat="1" ht="13.5" x14ac:dyDescent="0.3">
      <c r="B303" s="101" t="s">
        <v>203</v>
      </c>
      <c r="C303" s="102" t="s">
        <v>367</v>
      </c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18" t="str">
        <f>VLOOKUP(ChartofAccounts[[#This Row],[AccountNumber]],ChartofAccounts2[#All],4,FALSE)</f>
        <v/>
      </c>
      <c r="Q303" s="118" t="str">
        <f>IF(ISNA(VLOOKUP(ChartofAccounts[[#This Row],[AccountNumber]],ChartofAccounts2[#All],1,FALSE)),"NO","YES")</f>
        <v>YES</v>
      </c>
    </row>
    <row r="304" spans="2:17" s="23" customFormat="1" ht="13.5" x14ac:dyDescent="0.3">
      <c r="B304" s="101" t="s">
        <v>204</v>
      </c>
      <c r="C304" s="102" t="s">
        <v>368</v>
      </c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5"/>
      <c r="P304" s="118" t="str">
        <f>VLOOKUP(ChartofAccounts[[#This Row],[AccountNumber]],ChartofAccounts2[#All],4,FALSE)</f>
        <v/>
      </c>
      <c r="Q304" s="118" t="str">
        <f>IF(ISNA(VLOOKUP(ChartofAccounts[[#This Row],[AccountNumber]],ChartofAccounts2[#All],1,FALSE)),"NO","YES")</f>
        <v>YES</v>
      </c>
    </row>
    <row r="305" spans="2:17" s="23" customFormat="1" ht="13.5" x14ac:dyDescent="0.3">
      <c r="B305" s="101" t="s">
        <v>205</v>
      </c>
      <c r="C305" s="102" t="s">
        <v>369</v>
      </c>
      <c r="D305" s="105"/>
      <c r="E305" s="105"/>
      <c r="F305" s="105"/>
      <c r="G305" s="105"/>
      <c r="H305" s="105"/>
      <c r="I305" s="105"/>
      <c r="J305" s="105"/>
      <c r="K305" s="105"/>
      <c r="L305" s="105"/>
      <c r="M305" s="105"/>
      <c r="N305" s="105"/>
      <c r="O305" s="105"/>
      <c r="P305" s="118" t="str">
        <f>VLOOKUP(ChartofAccounts[[#This Row],[AccountNumber]],ChartofAccounts2[#All],4,FALSE)</f>
        <v/>
      </c>
      <c r="Q305" s="118" t="str">
        <f>IF(ISNA(VLOOKUP(ChartofAccounts[[#This Row],[AccountNumber]],ChartofAccounts2[#All],1,FALSE)),"NO","YES")</f>
        <v>YES</v>
      </c>
    </row>
    <row r="306" spans="2:17" s="23" customFormat="1" ht="13.5" x14ac:dyDescent="0.3">
      <c r="B306" s="101" t="s">
        <v>206</v>
      </c>
      <c r="C306" s="102" t="s">
        <v>370</v>
      </c>
      <c r="D306" s="105"/>
      <c r="E306" s="105"/>
      <c r="F306" s="105"/>
      <c r="G306" s="105"/>
      <c r="H306" s="105"/>
      <c r="I306" s="105"/>
      <c r="J306" s="105"/>
      <c r="K306" s="105"/>
      <c r="L306" s="105"/>
      <c r="M306" s="105"/>
      <c r="N306" s="105"/>
      <c r="O306" s="105"/>
      <c r="P306" s="118" t="str">
        <f>VLOOKUP(ChartofAccounts[[#This Row],[AccountNumber]],ChartofAccounts2[#All],4,FALSE)</f>
        <v/>
      </c>
      <c r="Q306" s="118" t="str">
        <f>IF(ISNA(VLOOKUP(ChartofAccounts[[#This Row],[AccountNumber]],ChartofAccounts2[#All],1,FALSE)),"NO","YES")</f>
        <v>YES</v>
      </c>
    </row>
    <row r="307" spans="2:17" s="23" customFormat="1" ht="13.5" x14ac:dyDescent="0.3">
      <c r="B307" s="101" t="s">
        <v>772</v>
      </c>
      <c r="C307" s="102" t="s">
        <v>773</v>
      </c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  <c r="P307" s="118" t="str">
        <f>VLOOKUP(ChartofAccounts[[#This Row],[AccountNumber]],ChartofAccounts2[#All],4,FALSE)</f>
        <v/>
      </c>
      <c r="Q307" s="118" t="str">
        <f>IF(ISNA(VLOOKUP(ChartofAccounts[[#This Row],[AccountNumber]],ChartofAccounts2[#All],1,FALSE)),"NO","YES")</f>
        <v>YES</v>
      </c>
    </row>
    <row r="308" spans="2:17" s="23" customFormat="1" ht="13.5" x14ac:dyDescent="0.3">
      <c r="B308" s="101" t="s">
        <v>774</v>
      </c>
      <c r="C308" s="102" t="s">
        <v>775</v>
      </c>
      <c r="D308" s="105"/>
      <c r="E308" s="105"/>
      <c r="F308" s="105"/>
      <c r="G308" s="105"/>
      <c r="H308" s="105"/>
      <c r="I308" s="105"/>
      <c r="J308" s="105"/>
      <c r="K308" s="105"/>
      <c r="L308" s="105"/>
      <c r="M308" s="105"/>
      <c r="N308" s="105"/>
      <c r="O308" s="105"/>
      <c r="P308" s="118" t="str">
        <f>VLOOKUP(ChartofAccounts[[#This Row],[AccountNumber]],ChartofAccounts2[#All],4,FALSE)</f>
        <v/>
      </c>
      <c r="Q308" s="118" t="str">
        <f>IF(ISNA(VLOOKUP(ChartofAccounts[[#This Row],[AccountNumber]],ChartofAccounts2[#All],1,FALSE)),"NO","YES")</f>
        <v>YES</v>
      </c>
    </row>
    <row r="309" spans="2:17" s="23" customFormat="1" ht="13.5" x14ac:dyDescent="0.3">
      <c r="B309" s="101" t="s">
        <v>776</v>
      </c>
      <c r="C309" s="102" t="s">
        <v>777</v>
      </c>
      <c r="D309" s="105"/>
      <c r="E309" s="105"/>
      <c r="F309" s="105"/>
      <c r="G309" s="105"/>
      <c r="H309" s="105"/>
      <c r="I309" s="105"/>
      <c r="J309" s="105"/>
      <c r="K309" s="105"/>
      <c r="L309" s="105"/>
      <c r="M309" s="105"/>
      <c r="N309" s="105"/>
      <c r="O309" s="105"/>
      <c r="P309" s="118" t="str">
        <f>VLOOKUP(ChartofAccounts[[#This Row],[AccountNumber]],ChartofAccounts2[#All],4,FALSE)</f>
        <v/>
      </c>
      <c r="Q309" s="118" t="str">
        <f>IF(ISNA(VLOOKUP(ChartofAccounts[[#This Row],[AccountNumber]],ChartofAccounts2[#All],1,FALSE)),"NO","YES")</f>
        <v>YES</v>
      </c>
    </row>
    <row r="310" spans="2:17" s="23" customFormat="1" ht="13.5" x14ac:dyDescent="0.3">
      <c r="B310" s="101" t="s">
        <v>778</v>
      </c>
      <c r="C310" s="102" t="s">
        <v>779</v>
      </c>
      <c r="D310" s="105"/>
      <c r="E310" s="105"/>
      <c r="F310" s="105"/>
      <c r="G310" s="105"/>
      <c r="H310" s="105"/>
      <c r="I310" s="105"/>
      <c r="J310" s="105"/>
      <c r="K310" s="105"/>
      <c r="L310" s="105"/>
      <c r="M310" s="105"/>
      <c r="N310" s="105"/>
      <c r="O310" s="105"/>
      <c r="P310" s="118" t="str">
        <f>VLOOKUP(ChartofAccounts[[#This Row],[AccountNumber]],ChartofAccounts2[#All],4,FALSE)</f>
        <v/>
      </c>
      <c r="Q310" s="118" t="str">
        <f>IF(ISNA(VLOOKUP(ChartofAccounts[[#This Row],[AccountNumber]],ChartofAccounts2[#All],1,FALSE)),"NO","YES")</f>
        <v>YES</v>
      </c>
    </row>
    <row r="311" spans="2:17" s="23" customFormat="1" ht="13.5" x14ac:dyDescent="0.3">
      <c r="B311" s="101" t="s">
        <v>780</v>
      </c>
      <c r="C311" s="102" t="s">
        <v>781</v>
      </c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18" t="str">
        <f>VLOOKUP(ChartofAccounts[[#This Row],[AccountNumber]],ChartofAccounts2[#All],4,FALSE)</f>
        <v/>
      </c>
      <c r="Q311" s="118" t="str">
        <f>IF(ISNA(VLOOKUP(ChartofAccounts[[#This Row],[AccountNumber]],ChartofAccounts2[#All],1,FALSE)),"NO","YES")</f>
        <v>YES</v>
      </c>
    </row>
    <row r="312" spans="2:17" s="23" customFormat="1" ht="13.5" x14ac:dyDescent="0.3">
      <c r="B312" s="101" t="s">
        <v>782</v>
      </c>
      <c r="C312" s="102" t="s">
        <v>783</v>
      </c>
      <c r="D312" s="105"/>
      <c r="E312" s="105"/>
      <c r="F312" s="105"/>
      <c r="G312" s="105"/>
      <c r="H312" s="105"/>
      <c r="I312" s="105"/>
      <c r="J312" s="105"/>
      <c r="K312" s="105"/>
      <c r="L312" s="105"/>
      <c r="M312" s="105"/>
      <c r="N312" s="105"/>
      <c r="O312" s="105"/>
      <c r="P312" s="118" t="str">
        <f>VLOOKUP(ChartofAccounts[[#This Row],[AccountNumber]],ChartofAccounts2[#All],4,FALSE)</f>
        <v/>
      </c>
      <c r="Q312" s="118" t="str">
        <f>IF(ISNA(VLOOKUP(ChartofAccounts[[#This Row],[AccountNumber]],ChartofAccounts2[#All],1,FALSE)),"NO","YES")</f>
        <v>YES</v>
      </c>
    </row>
    <row r="313" spans="2:17" s="23" customFormat="1" ht="13.5" x14ac:dyDescent="0.3">
      <c r="B313" s="101" t="s">
        <v>784</v>
      </c>
      <c r="C313" s="102" t="s">
        <v>785</v>
      </c>
      <c r="D313" s="105"/>
      <c r="E313" s="105"/>
      <c r="F313" s="105"/>
      <c r="G313" s="105"/>
      <c r="H313" s="105"/>
      <c r="I313" s="105"/>
      <c r="J313" s="105"/>
      <c r="K313" s="105"/>
      <c r="L313" s="105"/>
      <c r="M313" s="105"/>
      <c r="N313" s="105"/>
      <c r="O313" s="105"/>
      <c r="P313" s="118" t="str">
        <f>VLOOKUP(ChartofAccounts[[#This Row],[AccountNumber]],ChartofAccounts2[#All],4,FALSE)</f>
        <v/>
      </c>
      <c r="Q313" s="118" t="str">
        <f>IF(ISNA(VLOOKUP(ChartofAccounts[[#This Row],[AccountNumber]],ChartofAccounts2[#All],1,FALSE)),"NO","YES")</f>
        <v>YES</v>
      </c>
    </row>
    <row r="314" spans="2:17" s="23" customFormat="1" ht="13.5" x14ac:dyDescent="0.3">
      <c r="B314" s="101" t="s">
        <v>786</v>
      </c>
      <c r="C314" s="102" t="s">
        <v>787</v>
      </c>
      <c r="D314" s="105"/>
      <c r="E314" s="105"/>
      <c r="F314" s="105"/>
      <c r="G314" s="105"/>
      <c r="H314" s="105"/>
      <c r="I314" s="105"/>
      <c r="J314" s="105"/>
      <c r="K314" s="105"/>
      <c r="L314" s="105"/>
      <c r="M314" s="105"/>
      <c r="N314" s="105"/>
      <c r="O314" s="105"/>
      <c r="P314" s="118" t="str">
        <f>VLOOKUP(ChartofAccounts[[#This Row],[AccountNumber]],ChartofAccounts2[#All],4,FALSE)</f>
        <v/>
      </c>
      <c r="Q314" s="118" t="str">
        <f>IF(ISNA(VLOOKUP(ChartofAccounts[[#This Row],[AccountNumber]],ChartofAccounts2[#All],1,FALSE)),"NO","YES")</f>
        <v>YES</v>
      </c>
    </row>
    <row r="315" spans="2:17" s="23" customFormat="1" ht="13.5" x14ac:dyDescent="0.3">
      <c r="B315" s="101" t="s">
        <v>788</v>
      </c>
      <c r="C315" s="102" t="s">
        <v>789</v>
      </c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05"/>
      <c r="P315" s="118" t="str">
        <f>VLOOKUP(ChartofAccounts[[#This Row],[AccountNumber]],ChartofAccounts2[#All],4,FALSE)</f>
        <v/>
      </c>
      <c r="Q315" s="118" t="str">
        <f>IF(ISNA(VLOOKUP(ChartofAccounts[[#This Row],[AccountNumber]],ChartofAccounts2[#All],1,FALSE)),"NO","YES")</f>
        <v>YES</v>
      </c>
    </row>
    <row r="316" spans="2:17" s="23" customFormat="1" ht="13.5" x14ac:dyDescent="0.3">
      <c r="B316" s="101" t="s">
        <v>790</v>
      </c>
      <c r="C316" s="102" t="s">
        <v>791</v>
      </c>
      <c r="D316" s="105"/>
      <c r="E316" s="105"/>
      <c r="F316" s="105"/>
      <c r="G316" s="105"/>
      <c r="H316" s="105"/>
      <c r="I316" s="105"/>
      <c r="J316" s="105"/>
      <c r="K316" s="105"/>
      <c r="L316" s="105"/>
      <c r="M316" s="105"/>
      <c r="N316" s="105"/>
      <c r="O316" s="105"/>
      <c r="P316" s="118" t="str">
        <f>VLOOKUP(ChartofAccounts[[#This Row],[AccountNumber]],ChartofAccounts2[#All],4,FALSE)</f>
        <v/>
      </c>
      <c r="Q316" s="118" t="str">
        <f>IF(ISNA(VLOOKUP(ChartofAccounts[[#This Row],[AccountNumber]],ChartofAccounts2[#All],1,FALSE)),"NO","YES")</f>
        <v>YES</v>
      </c>
    </row>
    <row r="317" spans="2:17" s="23" customFormat="1" ht="13.5" x14ac:dyDescent="0.3">
      <c r="B317" s="101" t="s">
        <v>792</v>
      </c>
      <c r="C317" s="102" t="s">
        <v>793</v>
      </c>
      <c r="D317" s="105"/>
      <c r="E317" s="105"/>
      <c r="F317" s="105"/>
      <c r="G317" s="105"/>
      <c r="H317" s="105"/>
      <c r="I317" s="105"/>
      <c r="J317" s="105"/>
      <c r="K317" s="105"/>
      <c r="L317" s="105"/>
      <c r="M317" s="105"/>
      <c r="N317" s="105"/>
      <c r="O317" s="105"/>
      <c r="P317" s="118" t="str">
        <f>VLOOKUP(ChartofAccounts[[#This Row],[AccountNumber]],ChartofAccounts2[#All],4,FALSE)</f>
        <v/>
      </c>
      <c r="Q317" s="118" t="str">
        <f>IF(ISNA(VLOOKUP(ChartofAccounts[[#This Row],[AccountNumber]],ChartofAccounts2[#All],1,FALSE)),"NO","YES")</f>
        <v>YES</v>
      </c>
    </row>
    <row r="318" spans="2:17" s="23" customFormat="1" ht="13.5" x14ac:dyDescent="0.3">
      <c r="B318" s="101" t="s">
        <v>794</v>
      </c>
      <c r="C318" s="102" t="s">
        <v>795</v>
      </c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O318" s="105"/>
      <c r="P318" s="118" t="str">
        <f>VLOOKUP(ChartofAccounts[[#This Row],[AccountNumber]],ChartofAccounts2[#All],4,FALSE)</f>
        <v/>
      </c>
      <c r="Q318" s="118" t="str">
        <f>IF(ISNA(VLOOKUP(ChartofAccounts[[#This Row],[AccountNumber]],ChartofAccounts2[#All],1,FALSE)),"NO","YES")</f>
        <v>YES</v>
      </c>
    </row>
    <row r="319" spans="2:17" s="23" customFormat="1" ht="13.5" x14ac:dyDescent="0.3">
      <c r="B319" s="101" t="s">
        <v>796</v>
      </c>
      <c r="C319" s="102" t="s">
        <v>797</v>
      </c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5"/>
      <c r="P319" s="118" t="str">
        <f>VLOOKUP(ChartofAccounts[[#This Row],[AccountNumber]],ChartofAccounts2[#All],4,FALSE)</f>
        <v/>
      </c>
      <c r="Q319" s="118" t="str">
        <f>IF(ISNA(VLOOKUP(ChartofAccounts[[#This Row],[AccountNumber]],ChartofAccounts2[#All],1,FALSE)),"NO","YES")</f>
        <v>YES</v>
      </c>
    </row>
    <row r="320" spans="2:17" s="23" customFormat="1" ht="13.5" x14ac:dyDescent="0.3">
      <c r="B320" s="101" t="s">
        <v>798</v>
      </c>
      <c r="C320" s="102" t="s">
        <v>799</v>
      </c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O320" s="105"/>
      <c r="P320" s="118" t="str">
        <f>VLOOKUP(ChartofAccounts[[#This Row],[AccountNumber]],ChartofAccounts2[#All],4,FALSE)</f>
        <v/>
      </c>
      <c r="Q320" s="118" t="str">
        <f>IF(ISNA(VLOOKUP(ChartofAccounts[[#This Row],[AccountNumber]],ChartofAccounts2[#All],1,FALSE)),"NO","YES")</f>
        <v>YES</v>
      </c>
    </row>
    <row r="321" spans="2:17" s="23" customFormat="1" ht="13.5" x14ac:dyDescent="0.3">
      <c r="B321" s="101" t="s">
        <v>800</v>
      </c>
      <c r="C321" s="102" t="s">
        <v>801</v>
      </c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O321" s="105"/>
      <c r="P321" s="118" t="str">
        <f>VLOOKUP(ChartofAccounts[[#This Row],[AccountNumber]],ChartofAccounts2[#All],4,FALSE)</f>
        <v/>
      </c>
      <c r="Q321" s="118" t="str">
        <f>IF(ISNA(VLOOKUP(ChartofAccounts[[#This Row],[AccountNumber]],ChartofAccounts2[#All],1,FALSE)),"NO","YES")</f>
        <v>YES</v>
      </c>
    </row>
    <row r="322" spans="2:17" s="23" customFormat="1" ht="13.5" x14ac:dyDescent="0.3">
      <c r="B322" s="101" t="s">
        <v>802</v>
      </c>
      <c r="C322" s="102" t="s">
        <v>803</v>
      </c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O322" s="105"/>
      <c r="P322" s="118" t="str">
        <f>VLOOKUP(ChartofAccounts[[#This Row],[AccountNumber]],ChartofAccounts2[#All],4,FALSE)</f>
        <v/>
      </c>
      <c r="Q322" s="118" t="str">
        <f>IF(ISNA(VLOOKUP(ChartofAccounts[[#This Row],[AccountNumber]],ChartofAccounts2[#All],1,FALSE)),"NO","YES")</f>
        <v>YES</v>
      </c>
    </row>
    <row r="323" spans="2:17" s="23" customFormat="1" ht="13.5" x14ac:dyDescent="0.3">
      <c r="B323" s="101" t="s">
        <v>804</v>
      </c>
      <c r="C323" s="102" t="s">
        <v>805</v>
      </c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O323" s="105"/>
      <c r="P323" s="118" t="str">
        <f>VLOOKUP(ChartofAccounts[[#This Row],[AccountNumber]],ChartofAccounts2[#All],4,FALSE)</f>
        <v/>
      </c>
      <c r="Q323" s="118" t="str">
        <f>IF(ISNA(VLOOKUP(ChartofAccounts[[#This Row],[AccountNumber]],ChartofAccounts2[#All],1,FALSE)),"NO","YES")</f>
        <v>YES</v>
      </c>
    </row>
    <row r="324" spans="2:17" s="23" customFormat="1" ht="13.5" x14ac:dyDescent="0.3">
      <c r="B324" s="101" t="s">
        <v>806</v>
      </c>
      <c r="C324" s="102" t="s">
        <v>807</v>
      </c>
      <c r="D324" s="105"/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O324" s="105"/>
      <c r="P324" s="118" t="str">
        <f>VLOOKUP(ChartofAccounts[[#This Row],[AccountNumber]],ChartofAccounts2[#All],4,FALSE)</f>
        <v/>
      </c>
      <c r="Q324" s="118" t="str">
        <f>IF(ISNA(VLOOKUP(ChartofAccounts[[#This Row],[AccountNumber]],ChartofAccounts2[#All],1,FALSE)),"NO","YES")</f>
        <v>YES</v>
      </c>
    </row>
    <row r="325" spans="2:17" s="23" customFormat="1" ht="13.5" x14ac:dyDescent="0.3">
      <c r="B325" s="101" t="s">
        <v>808</v>
      </c>
      <c r="C325" s="102" t="s">
        <v>809</v>
      </c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O325" s="105"/>
      <c r="P325" s="118" t="str">
        <f>VLOOKUP(ChartofAccounts[[#This Row],[AccountNumber]],ChartofAccounts2[#All],4,FALSE)</f>
        <v/>
      </c>
      <c r="Q325" s="118" t="str">
        <f>IF(ISNA(VLOOKUP(ChartofAccounts[[#This Row],[AccountNumber]],ChartofAccounts2[#All],1,FALSE)),"NO","YES")</f>
        <v>YES</v>
      </c>
    </row>
    <row r="326" spans="2:17" s="23" customFormat="1" ht="13.5" x14ac:dyDescent="0.3">
      <c r="B326" s="101" t="s">
        <v>810</v>
      </c>
      <c r="C326" s="102" t="s">
        <v>811</v>
      </c>
      <c r="D326" s="105"/>
      <c r="E326" s="105"/>
      <c r="F326" s="105"/>
      <c r="G326" s="105"/>
      <c r="H326" s="105"/>
      <c r="I326" s="105"/>
      <c r="J326" s="105"/>
      <c r="K326" s="105"/>
      <c r="L326" s="105"/>
      <c r="M326" s="105"/>
      <c r="N326" s="105"/>
      <c r="O326" s="105"/>
      <c r="P326" s="118" t="str">
        <f>VLOOKUP(ChartofAccounts[[#This Row],[AccountNumber]],ChartofAccounts2[#All],4,FALSE)</f>
        <v/>
      </c>
      <c r="Q326" s="118" t="str">
        <f>IF(ISNA(VLOOKUP(ChartofAccounts[[#This Row],[AccountNumber]],ChartofAccounts2[#All],1,FALSE)),"NO","YES")</f>
        <v>YES</v>
      </c>
    </row>
    <row r="327" spans="2:17" s="23" customFormat="1" ht="13.5" x14ac:dyDescent="0.3">
      <c r="B327" s="101" t="s">
        <v>812</v>
      </c>
      <c r="C327" s="102" t="s">
        <v>813</v>
      </c>
      <c r="D327" s="105"/>
      <c r="E327" s="105"/>
      <c r="F327" s="105"/>
      <c r="G327" s="105"/>
      <c r="H327" s="105"/>
      <c r="I327" s="105"/>
      <c r="J327" s="105"/>
      <c r="K327" s="105"/>
      <c r="L327" s="105"/>
      <c r="M327" s="105"/>
      <c r="N327" s="105"/>
      <c r="O327" s="105"/>
      <c r="P327" s="118" t="str">
        <f>VLOOKUP(ChartofAccounts[[#This Row],[AccountNumber]],ChartofAccounts2[#All],4,FALSE)</f>
        <v/>
      </c>
      <c r="Q327" s="118" t="str">
        <f>IF(ISNA(VLOOKUP(ChartofAccounts[[#This Row],[AccountNumber]],ChartofAccounts2[#All],1,FALSE)),"NO","YES")</f>
        <v>YES</v>
      </c>
    </row>
    <row r="328" spans="2:17" s="23" customFormat="1" ht="13.5" x14ac:dyDescent="0.3">
      <c r="B328" s="101" t="s">
        <v>814</v>
      </c>
      <c r="C328" s="102" t="s">
        <v>815</v>
      </c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105"/>
      <c r="O328" s="105"/>
      <c r="P328" s="118" t="str">
        <f>VLOOKUP(ChartofAccounts[[#This Row],[AccountNumber]],ChartofAccounts2[#All],4,FALSE)</f>
        <v/>
      </c>
      <c r="Q328" s="118" t="str">
        <f>IF(ISNA(VLOOKUP(ChartofAccounts[[#This Row],[AccountNumber]],ChartofAccounts2[#All],1,FALSE)),"NO","YES")</f>
        <v>YES</v>
      </c>
    </row>
    <row r="329" spans="2:17" s="23" customFormat="1" ht="13.5" x14ac:dyDescent="0.3">
      <c r="B329" s="101" t="s">
        <v>816</v>
      </c>
      <c r="C329" s="102" t="s">
        <v>817</v>
      </c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O329" s="105"/>
      <c r="P329" s="118" t="str">
        <f>VLOOKUP(ChartofAccounts[[#This Row],[AccountNumber]],ChartofAccounts2[#All],4,FALSE)</f>
        <v/>
      </c>
      <c r="Q329" s="118" t="str">
        <f>IF(ISNA(VLOOKUP(ChartofAccounts[[#This Row],[AccountNumber]],ChartofAccounts2[#All],1,FALSE)),"NO","YES")</f>
        <v>YES</v>
      </c>
    </row>
    <row r="330" spans="2:17" s="23" customFormat="1" ht="13.5" x14ac:dyDescent="0.3">
      <c r="B330" s="101" t="s">
        <v>818</v>
      </c>
      <c r="C330" s="102" t="s">
        <v>819</v>
      </c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5"/>
      <c r="P330" s="118" t="str">
        <f>VLOOKUP(ChartofAccounts[[#This Row],[AccountNumber]],ChartofAccounts2[#All],4,FALSE)</f>
        <v/>
      </c>
      <c r="Q330" s="118" t="str">
        <f>IF(ISNA(VLOOKUP(ChartofAccounts[[#This Row],[AccountNumber]],ChartofAccounts2[#All],1,FALSE)),"NO","YES")</f>
        <v>YES</v>
      </c>
    </row>
    <row r="331" spans="2:17" s="23" customFormat="1" ht="13.5" x14ac:dyDescent="0.3">
      <c r="B331" s="101" t="s">
        <v>820</v>
      </c>
      <c r="C331" s="102" t="s">
        <v>821</v>
      </c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105"/>
      <c r="O331" s="105"/>
      <c r="P331" s="118" t="str">
        <f>VLOOKUP(ChartofAccounts[[#This Row],[AccountNumber]],ChartofAccounts2[#All],4,FALSE)</f>
        <v/>
      </c>
      <c r="Q331" s="118" t="str">
        <f>IF(ISNA(VLOOKUP(ChartofAccounts[[#This Row],[AccountNumber]],ChartofAccounts2[#All],1,FALSE)),"NO","YES")</f>
        <v>YES</v>
      </c>
    </row>
    <row r="332" spans="2:17" s="23" customFormat="1" ht="13.5" x14ac:dyDescent="0.3">
      <c r="B332" s="101" t="s">
        <v>822</v>
      </c>
      <c r="C332" s="102" t="s">
        <v>823</v>
      </c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O332" s="105"/>
      <c r="P332" s="118" t="str">
        <f>VLOOKUP(ChartofAccounts[[#This Row],[AccountNumber]],ChartofAccounts2[#All],4,FALSE)</f>
        <v/>
      </c>
      <c r="Q332" s="118" t="str">
        <f>IF(ISNA(VLOOKUP(ChartofAccounts[[#This Row],[AccountNumber]],ChartofAccounts2[#All],1,FALSE)),"NO","YES")</f>
        <v>YES</v>
      </c>
    </row>
    <row r="333" spans="2:17" s="23" customFormat="1" ht="13.5" x14ac:dyDescent="0.3">
      <c r="B333" s="101" t="s">
        <v>824</v>
      </c>
      <c r="C333" s="102" t="s">
        <v>825</v>
      </c>
      <c r="D333" s="105"/>
      <c r="E333" s="105"/>
      <c r="F333" s="105"/>
      <c r="G333" s="105"/>
      <c r="H333" s="105"/>
      <c r="I333" s="105"/>
      <c r="J333" s="105"/>
      <c r="K333" s="105"/>
      <c r="L333" s="105"/>
      <c r="M333" s="105"/>
      <c r="N333" s="105"/>
      <c r="O333" s="105"/>
      <c r="P333" s="118" t="str">
        <f>VLOOKUP(ChartofAccounts[[#This Row],[AccountNumber]],ChartofAccounts2[#All],4,FALSE)</f>
        <v/>
      </c>
      <c r="Q333" s="118" t="str">
        <f>IF(ISNA(VLOOKUP(ChartofAccounts[[#This Row],[AccountNumber]],ChartofAccounts2[#All],1,FALSE)),"NO","YES")</f>
        <v>YES</v>
      </c>
    </row>
    <row r="334" spans="2:17" s="23" customFormat="1" ht="13.5" x14ac:dyDescent="0.3">
      <c r="B334" s="101" t="s">
        <v>826</v>
      </c>
      <c r="C334" s="102" t="s">
        <v>827</v>
      </c>
      <c r="D334" s="105"/>
      <c r="E334" s="105"/>
      <c r="F334" s="105"/>
      <c r="G334" s="105"/>
      <c r="H334" s="105"/>
      <c r="I334" s="105"/>
      <c r="J334" s="105"/>
      <c r="K334" s="105"/>
      <c r="L334" s="105"/>
      <c r="M334" s="105"/>
      <c r="N334" s="105"/>
      <c r="O334" s="105"/>
      <c r="P334" s="118" t="str">
        <f>VLOOKUP(ChartofAccounts[[#This Row],[AccountNumber]],ChartofAccounts2[#All],4,FALSE)</f>
        <v/>
      </c>
      <c r="Q334" s="118" t="str">
        <f>IF(ISNA(VLOOKUP(ChartofAccounts[[#This Row],[AccountNumber]],ChartofAccounts2[#All],1,FALSE)),"NO","YES")</f>
        <v>YES</v>
      </c>
    </row>
    <row r="335" spans="2:17" s="23" customFormat="1" ht="13.5" x14ac:dyDescent="0.3">
      <c r="B335" s="101" t="s">
        <v>828</v>
      </c>
      <c r="C335" s="102" t="s">
        <v>829</v>
      </c>
      <c r="D335" s="105"/>
      <c r="E335" s="105"/>
      <c r="F335" s="105"/>
      <c r="G335" s="105"/>
      <c r="H335" s="105"/>
      <c r="I335" s="105"/>
      <c r="J335" s="105"/>
      <c r="K335" s="105"/>
      <c r="L335" s="105"/>
      <c r="M335" s="105"/>
      <c r="N335" s="105"/>
      <c r="O335" s="105"/>
      <c r="P335" s="118" t="str">
        <f>VLOOKUP(ChartofAccounts[[#This Row],[AccountNumber]],ChartofAccounts2[#All],4,FALSE)</f>
        <v/>
      </c>
      <c r="Q335" s="118" t="str">
        <f>IF(ISNA(VLOOKUP(ChartofAccounts[[#This Row],[AccountNumber]],ChartofAccounts2[#All],1,FALSE)),"NO","YES")</f>
        <v>YES</v>
      </c>
    </row>
    <row r="336" spans="2:17" s="23" customFormat="1" ht="13.5" x14ac:dyDescent="0.3">
      <c r="B336" s="101" t="s">
        <v>830</v>
      </c>
      <c r="C336" s="102" t="s">
        <v>831</v>
      </c>
      <c r="D336" s="105"/>
      <c r="E336" s="105"/>
      <c r="F336" s="105"/>
      <c r="G336" s="105"/>
      <c r="H336" s="105"/>
      <c r="I336" s="105"/>
      <c r="J336" s="105"/>
      <c r="K336" s="105"/>
      <c r="L336" s="105"/>
      <c r="M336" s="105"/>
      <c r="N336" s="105"/>
      <c r="O336" s="105"/>
      <c r="P336" s="118" t="str">
        <f>VLOOKUP(ChartofAccounts[[#This Row],[AccountNumber]],ChartofAccounts2[#All],4,FALSE)</f>
        <v/>
      </c>
      <c r="Q336" s="118" t="str">
        <f>IF(ISNA(VLOOKUP(ChartofAccounts[[#This Row],[AccountNumber]],ChartofAccounts2[#All],1,FALSE)),"NO","YES")</f>
        <v>YES</v>
      </c>
    </row>
    <row r="337" spans="2:17" s="23" customFormat="1" ht="13.5" x14ac:dyDescent="0.3">
      <c r="B337" s="101" t="s">
        <v>832</v>
      </c>
      <c r="C337" s="102" t="s">
        <v>833</v>
      </c>
      <c r="D337" s="105"/>
      <c r="E337" s="105"/>
      <c r="F337" s="105"/>
      <c r="G337" s="105"/>
      <c r="H337" s="105"/>
      <c r="I337" s="105"/>
      <c r="J337" s="105"/>
      <c r="K337" s="105"/>
      <c r="L337" s="105"/>
      <c r="M337" s="105"/>
      <c r="N337" s="105"/>
      <c r="O337" s="105"/>
      <c r="P337" s="118" t="str">
        <f>VLOOKUP(ChartofAccounts[[#This Row],[AccountNumber]],ChartofAccounts2[#All],4,FALSE)</f>
        <v/>
      </c>
      <c r="Q337" s="118" t="str">
        <f>IF(ISNA(VLOOKUP(ChartofAccounts[[#This Row],[AccountNumber]],ChartofAccounts2[#All],1,FALSE)),"NO","YES")</f>
        <v>YES</v>
      </c>
    </row>
    <row r="338" spans="2:17" s="23" customFormat="1" ht="13.5" x14ac:dyDescent="0.3">
      <c r="B338" s="101" t="s">
        <v>834</v>
      </c>
      <c r="C338" s="102" t="s">
        <v>835</v>
      </c>
      <c r="D338" s="105"/>
      <c r="E338" s="105"/>
      <c r="F338" s="105"/>
      <c r="G338" s="105"/>
      <c r="H338" s="105"/>
      <c r="I338" s="105"/>
      <c r="J338" s="105"/>
      <c r="K338" s="105"/>
      <c r="L338" s="105"/>
      <c r="M338" s="105"/>
      <c r="N338" s="105"/>
      <c r="O338" s="105"/>
      <c r="P338" s="118" t="str">
        <f>VLOOKUP(ChartofAccounts[[#This Row],[AccountNumber]],ChartofAccounts2[#All],4,FALSE)</f>
        <v/>
      </c>
      <c r="Q338" s="118" t="str">
        <f>IF(ISNA(VLOOKUP(ChartofAccounts[[#This Row],[AccountNumber]],ChartofAccounts2[#All],1,FALSE)),"NO","YES")</f>
        <v>YES</v>
      </c>
    </row>
    <row r="339" spans="2:17" s="23" customFormat="1" ht="13.5" x14ac:dyDescent="0.3">
      <c r="B339" s="101" t="s">
        <v>836</v>
      </c>
      <c r="C339" s="102" t="s">
        <v>837</v>
      </c>
      <c r="D339" s="105"/>
      <c r="E339" s="105"/>
      <c r="F339" s="105"/>
      <c r="G339" s="105"/>
      <c r="H339" s="105"/>
      <c r="I339" s="105"/>
      <c r="J339" s="105"/>
      <c r="K339" s="105"/>
      <c r="L339" s="105"/>
      <c r="M339" s="105"/>
      <c r="N339" s="105"/>
      <c r="O339" s="105"/>
      <c r="P339" s="118" t="str">
        <f>VLOOKUP(ChartofAccounts[[#This Row],[AccountNumber]],ChartofAccounts2[#All],4,FALSE)</f>
        <v/>
      </c>
      <c r="Q339" s="118" t="str">
        <f>IF(ISNA(VLOOKUP(ChartofAccounts[[#This Row],[AccountNumber]],ChartofAccounts2[#All],1,FALSE)),"NO","YES")</f>
        <v>YES</v>
      </c>
    </row>
    <row r="340" spans="2:17" s="23" customFormat="1" ht="13.5" x14ac:dyDescent="0.3">
      <c r="B340" s="101" t="s">
        <v>838</v>
      </c>
      <c r="C340" s="102" t="s">
        <v>839</v>
      </c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18" t="str">
        <f>VLOOKUP(ChartofAccounts[[#This Row],[AccountNumber]],ChartofAccounts2[#All],4,FALSE)</f>
        <v/>
      </c>
      <c r="Q340" s="118" t="str">
        <f>IF(ISNA(VLOOKUP(ChartofAccounts[[#This Row],[AccountNumber]],ChartofAccounts2[#All],1,FALSE)),"NO","YES")</f>
        <v>YES</v>
      </c>
    </row>
    <row r="341" spans="2:17" s="23" customFormat="1" ht="13.5" x14ac:dyDescent="0.3">
      <c r="B341" s="101" t="s">
        <v>840</v>
      </c>
      <c r="C341" s="102" t="s">
        <v>841</v>
      </c>
      <c r="D341" s="105"/>
      <c r="E341" s="105"/>
      <c r="F341" s="105"/>
      <c r="G341" s="105"/>
      <c r="H341" s="105"/>
      <c r="I341" s="105"/>
      <c r="J341" s="105"/>
      <c r="K341" s="105"/>
      <c r="L341" s="105"/>
      <c r="M341" s="105"/>
      <c r="N341" s="105"/>
      <c r="O341" s="105"/>
      <c r="P341" s="118" t="str">
        <f>VLOOKUP(ChartofAccounts[[#This Row],[AccountNumber]],ChartofAccounts2[#All],4,FALSE)</f>
        <v/>
      </c>
      <c r="Q341" s="118" t="str">
        <f>IF(ISNA(VLOOKUP(ChartofAccounts[[#This Row],[AccountNumber]],ChartofAccounts2[#All],1,FALSE)),"NO","YES")</f>
        <v>YES</v>
      </c>
    </row>
    <row r="342" spans="2:17" s="23" customFormat="1" ht="13.5" x14ac:dyDescent="0.3">
      <c r="B342" s="101" t="s">
        <v>842</v>
      </c>
      <c r="C342" s="102" t="s">
        <v>843</v>
      </c>
      <c r="D342" s="105"/>
      <c r="E342" s="105"/>
      <c r="F342" s="105"/>
      <c r="G342" s="105"/>
      <c r="H342" s="105"/>
      <c r="I342" s="105"/>
      <c r="J342" s="105"/>
      <c r="K342" s="105"/>
      <c r="L342" s="105"/>
      <c r="M342" s="105"/>
      <c r="N342" s="105"/>
      <c r="O342" s="105"/>
      <c r="P342" s="118" t="str">
        <f>VLOOKUP(ChartofAccounts[[#This Row],[AccountNumber]],ChartofAccounts2[#All],4,FALSE)</f>
        <v/>
      </c>
      <c r="Q342" s="118" t="str">
        <f>IF(ISNA(VLOOKUP(ChartofAccounts[[#This Row],[AccountNumber]],ChartofAccounts2[#All],1,FALSE)),"NO","YES")</f>
        <v>YES</v>
      </c>
    </row>
    <row r="343" spans="2:17" s="23" customFormat="1" ht="13.5" x14ac:dyDescent="0.3">
      <c r="B343" s="101" t="s">
        <v>844</v>
      </c>
      <c r="C343" s="102" t="s">
        <v>845</v>
      </c>
      <c r="D343" s="105"/>
      <c r="E343" s="105"/>
      <c r="F343" s="105"/>
      <c r="G343" s="105"/>
      <c r="H343" s="105"/>
      <c r="I343" s="105"/>
      <c r="J343" s="105"/>
      <c r="K343" s="105"/>
      <c r="L343" s="105"/>
      <c r="M343" s="105"/>
      <c r="N343" s="105"/>
      <c r="O343" s="105"/>
      <c r="P343" s="118" t="str">
        <f>VLOOKUP(ChartofAccounts[[#This Row],[AccountNumber]],ChartofAccounts2[#All],4,FALSE)</f>
        <v/>
      </c>
      <c r="Q343" s="118" t="str">
        <f>IF(ISNA(VLOOKUP(ChartofAccounts[[#This Row],[AccountNumber]],ChartofAccounts2[#All],1,FALSE)),"NO","YES")</f>
        <v>YES</v>
      </c>
    </row>
    <row r="344" spans="2:17" s="23" customFormat="1" ht="13.5" x14ac:dyDescent="0.3">
      <c r="B344" s="101" t="s">
        <v>846</v>
      </c>
      <c r="C344" s="102" t="s">
        <v>847</v>
      </c>
      <c r="D344" s="105"/>
      <c r="E344" s="105"/>
      <c r="F344" s="105"/>
      <c r="G344" s="105"/>
      <c r="H344" s="105"/>
      <c r="I344" s="105"/>
      <c r="J344" s="105"/>
      <c r="K344" s="105"/>
      <c r="L344" s="105"/>
      <c r="M344" s="105"/>
      <c r="N344" s="105"/>
      <c r="O344" s="105"/>
      <c r="P344" s="118" t="str">
        <f>VLOOKUP(ChartofAccounts[[#This Row],[AccountNumber]],ChartofAccounts2[#All],4,FALSE)</f>
        <v/>
      </c>
      <c r="Q344" s="118" t="str">
        <f>IF(ISNA(VLOOKUP(ChartofAccounts[[#This Row],[AccountNumber]],ChartofAccounts2[#All],1,FALSE)),"NO","YES")</f>
        <v>YES</v>
      </c>
    </row>
    <row r="345" spans="2:17" s="23" customFormat="1" ht="13.5" x14ac:dyDescent="0.3">
      <c r="B345" s="101" t="s">
        <v>848</v>
      </c>
      <c r="C345" s="102" t="s">
        <v>849</v>
      </c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105"/>
      <c r="O345" s="105"/>
      <c r="P345" s="118" t="str">
        <f>VLOOKUP(ChartofAccounts[[#This Row],[AccountNumber]],ChartofAccounts2[#All],4,FALSE)</f>
        <v/>
      </c>
      <c r="Q345" s="118" t="str">
        <f>IF(ISNA(VLOOKUP(ChartofAccounts[[#This Row],[AccountNumber]],ChartofAccounts2[#All],1,FALSE)),"NO","YES")</f>
        <v>YES</v>
      </c>
    </row>
    <row r="346" spans="2:17" s="23" customFormat="1" ht="13.5" x14ac:dyDescent="0.3">
      <c r="B346" s="101" t="s">
        <v>850</v>
      </c>
      <c r="C346" s="102" t="s">
        <v>851</v>
      </c>
      <c r="D346" s="105"/>
      <c r="E346" s="105"/>
      <c r="F346" s="105"/>
      <c r="G346" s="105"/>
      <c r="H346" s="105"/>
      <c r="I346" s="105"/>
      <c r="J346" s="105"/>
      <c r="K346" s="105"/>
      <c r="L346" s="105"/>
      <c r="M346" s="105"/>
      <c r="N346" s="105"/>
      <c r="O346" s="105"/>
      <c r="P346" s="118" t="str">
        <f>VLOOKUP(ChartofAccounts[[#This Row],[AccountNumber]],ChartofAccounts2[#All],4,FALSE)</f>
        <v/>
      </c>
      <c r="Q346" s="118" t="str">
        <f>IF(ISNA(VLOOKUP(ChartofAccounts[[#This Row],[AccountNumber]],ChartofAccounts2[#All],1,FALSE)),"NO","YES")</f>
        <v>YES</v>
      </c>
    </row>
    <row r="347" spans="2:17" s="23" customFormat="1" ht="13.5" x14ac:dyDescent="0.3">
      <c r="B347" s="101" t="s">
        <v>852</v>
      </c>
      <c r="C347" s="102" t="s">
        <v>853</v>
      </c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105"/>
      <c r="O347" s="105"/>
      <c r="P347" s="118" t="str">
        <f>VLOOKUP(ChartofAccounts[[#This Row],[AccountNumber]],ChartofAccounts2[#All],4,FALSE)</f>
        <v/>
      </c>
      <c r="Q347" s="118" t="str">
        <f>IF(ISNA(VLOOKUP(ChartofAccounts[[#This Row],[AccountNumber]],ChartofAccounts2[#All],1,FALSE)),"NO","YES")</f>
        <v>YES</v>
      </c>
    </row>
    <row r="348" spans="2:17" s="23" customFormat="1" ht="13.5" x14ac:dyDescent="0.3">
      <c r="B348" s="101" t="s">
        <v>854</v>
      </c>
      <c r="C348" s="102" t="s">
        <v>855</v>
      </c>
      <c r="D348" s="105"/>
      <c r="E348" s="105"/>
      <c r="F348" s="105"/>
      <c r="G348" s="105"/>
      <c r="H348" s="105"/>
      <c r="I348" s="105"/>
      <c r="J348" s="105"/>
      <c r="K348" s="105"/>
      <c r="L348" s="105"/>
      <c r="M348" s="105"/>
      <c r="N348" s="105"/>
      <c r="O348" s="105"/>
      <c r="P348" s="118" t="str">
        <f>VLOOKUP(ChartofAccounts[[#This Row],[AccountNumber]],ChartofAccounts2[#All],4,FALSE)</f>
        <v/>
      </c>
      <c r="Q348" s="118" t="str">
        <f>IF(ISNA(VLOOKUP(ChartofAccounts[[#This Row],[AccountNumber]],ChartofAccounts2[#All],1,FALSE)),"NO","YES")</f>
        <v>YES</v>
      </c>
    </row>
    <row r="349" spans="2:17" s="23" customFormat="1" ht="13.5" x14ac:dyDescent="0.3">
      <c r="B349" s="101" t="s">
        <v>856</v>
      </c>
      <c r="C349" s="102" t="s">
        <v>857</v>
      </c>
      <c r="D349" s="105"/>
      <c r="E349" s="105"/>
      <c r="F349" s="105"/>
      <c r="G349" s="105"/>
      <c r="H349" s="105"/>
      <c r="I349" s="105"/>
      <c r="J349" s="105"/>
      <c r="K349" s="105"/>
      <c r="L349" s="105"/>
      <c r="M349" s="105"/>
      <c r="N349" s="105"/>
      <c r="O349" s="105"/>
      <c r="P349" s="118" t="str">
        <f>VLOOKUP(ChartofAccounts[[#This Row],[AccountNumber]],ChartofAccounts2[#All],4,FALSE)</f>
        <v/>
      </c>
      <c r="Q349" s="118" t="str">
        <f>IF(ISNA(VLOOKUP(ChartofAccounts[[#This Row],[AccountNumber]],ChartofAccounts2[#All],1,FALSE)),"NO","YES")</f>
        <v>YES</v>
      </c>
    </row>
    <row r="350" spans="2:17" s="23" customFormat="1" ht="13.5" x14ac:dyDescent="0.3">
      <c r="B350" s="101" t="s">
        <v>858</v>
      </c>
      <c r="C350" s="102" t="s">
        <v>859</v>
      </c>
      <c r="D350" s="105"/>
      <c r="E350" s="105"/>
      <c r="F350" s="105"/>
      <c r="G350" s="105"/>
      <c r="H350" s="105"/>
      <c r="I350" s="105"/>
      <c r="J350" s="105"/>
      <c r="K350" s="105"/>
      <c r="L350" s="105"/>
      <c r="M350" s="105"/>
      <c r="N350" s="105"/>
      <c r="O350" s="105"/>
      <c r="P350" s="118" t="str">
        <f>VLOOKUP(ChartofAccounts[[#This Row],[AccountNumber]],ChartofAccounts2[#All],4,FALSE)</f>
        <v/>
      </c>
      <c r="Q350" s="118" t="str">
        <f>IF(ISNA(VLOOKUP(ChartofAccounts[[#This Row],[AccountNumber]],ChartofAccounts2[#All],1,FALSE)),"NO","YES")</f>
        <v>YES</v>
      </c>
    </row>
    <row r="351" spans="2:17" s="23" customFormat="1" ht="13.5" x14ac:dyDescent="0.3">
      <c r="B351" s="101" t="s">
        <v>860</v>
      </c>
      <c r="C351" s="102" t="s">
        <v>861</v>
      </c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105"/>
      <c r="O351" s="105"/>
      <c r="P351" s="118" t="str">
        <f>VLOOKUP(ChartofAccounts[[#This Row],[AccountNumber]],ChartofAccounts2[#All],4,FALSE)</f>
        <v/>
      </c>
      <c r="Q351" s="118" t="str">
        <f>IF(ISNA(VLOOKUP(ChartofAccounts[[#This Row],[AccountNumber]],ChartofAccounts2[#All],1,FALSE)),"NO","YES")</f>
        <v>YES</v>
      </c>
    </row>
    <row r="352" spans="2:17" s="23" customFormat="1" ht="13.5" x14ac:dyDescent="0.3">
      <c r="B352" s="101" t="s">
        <v>862</v>
      </c>
      <c r="C352" s="102" t="s">
        <v>863</v>
      </c>
      <c r="D352" s="105"/>
      <c r="E352" s="105"/>
      <c r="F352" s="105"/>
      <c r="G352" s="105"/>
      <c r="H352" s="105"/>
      <c r="I352" s="105"/>
      <c r="J352" s="105"/>
      <c r="K352" s="105"/>
      <c r="L352" s="105"/>
      <c r="M352" s="105"/>
      <c r="N352" s="105"/>
      <c r="O352" s="105"/>
      <c r="P352" s="118" t="str">
        <f>VLOOKUP(ChartofAccounts[[#This Row],[AccountNumber]],ChartofAccounts2[#All],4,FALSE)</f>
        <v/>
      </c>
      <c r="Q352" s="118" t="str">
        <f>IF(ISNA(VLOOKUP(ChartofAccounts[[#This Row],[AccountNumber]],ChartofAccounts2[#All],1,FALSE)),"NO","YES")</f>
        <v>YES</v>
      </c>
    </row>
    <row r="353" spans="2:17" s="23" customFormat="1" ht="13.5" x14ac:dyDescent="0.3">
      <c r="B353" s="101" t="s">
        <v>864</v>
      </c>
      <c r="C353" s="102" t="s">
        <v>865</v>
      </c>
      <c r="D353" s="105"/>
      <c r="E353" s="105"/>
      <c r="F353" s="105"/>
      <c r="G353" s="105"/>
      <c r="H353" s="105"/>
      <c r="I353" s="105"/>
      <c r="J353" s="105"/>
      <c r="K353" s="105"/>
      <c r="L353" s="105"/>
      <c r="M353" s="105"/>
      <c r="N353" s="105"/>
      <c r="O353" s="105"/>
      <c r="P353" s="118" t="str">
        <f>VLOOKUP(ChartofAccounts[[#This Row],[AccountNumber]],ChartofAccounts2[#All],4,FALSE)</f>
        <v/>
      </c>
      <c r="Q353" s="118" t="str">
        <f>IF(ISNA(VLOOKUP(ChartofAccounts[[#This Row],[AccountNumber]],ChartofAccounts2[#All],1,FALSE)),"NO","YES")</f>
        <v>YES</v>
      </c>
    </row>
    <row r="354" spans="2:17" s="23" customFormat="1" ht="13.5" x14ac:dyDescent="0.3">
      <c r="B354" s="101" t="s">
        <v>866</v>
      </c>
      <c r="C354" s="102" t="s">
        <v>867</v>
      </c>
      <c r="D354" s="105"/>
      <c r="E354" s="105"/>
      <c r="F354" s="105"/>
      <c r="G354" s="105"/>
      <c r="H354" s="105"/>
      <c r="I354" s="105"/>
      <c r="J354" s="105"/>
      <c r="K354" s="105"/>
      <c r="L354" s="105"/>
      <c r="M354" s="105"/>
      <c r="N354" s="105"/>
      <c r="O354" s="105"/>
      <c r="P354" s="118" t="str">
        <f>VLOOKUP(ChartofAccounts[[#This Row],[AccountNumber]],ChartofAccounts2[#All],4,FALSE)</f>
        <v/>
      </c>
      <c r="Q354" s="118" t="str">
        <f>IF(ISNA(VLOOKUP(ChartofAccounts[[#This Row],[AccountNumber]],ChartofAccounts2[#All],1,FALSE)),"NO","YES")</f>
        <v>YES</v>
      </c>
    </row>
    <row r="355" spans="2:17" s="23" customFormat="1" ht="13.5" x14ac:dyDescent="0.3">
      <c r="B355" s="101" t="s">
        <v>868</v>
      </c>
      <c r="C355" s="102" t="s">
        <v>869</v>
      </c>
      <c r="D355" s="105"/>
      <c r="E355" s="105"/>
      <c r="F355" s="105"/>
      <c r="G355" s="105"/>
      <c r="H355" s="105"/>
      <c r="I355" s="105"/>
      <c r="J355" s="105"/>
      <c r="K355" s="105"/>
      <c r="L355" s="105"/>
      <c r="M355" s="105"/>
      <c r="N355" s="105"/>
      <c r="O355" s="105"/>
      <c r="P355" s="118" t="str">
        <f>VLOOKUP(ChartofAccounts[[#This Row],[AccountNumber]],ChartofAccounts2[#All],4,FALSE)</f>
        <v/>
      </c>
      <c r="Q355" s="118" t="str">
        <f>IF(ISNA(VLOOKUP(ChartofAccounts[[#This Row],[AccountNumber]],ChartofAccounts2[#All],1,FALSE)),"NO","YES")</f>
        <v>YES</v>
      </c>
    </row>
    <row r="356" spans="2:17" s="23" customFormat="1" ht="13.5" x14ac:dyDescent="0.3">
      <c r="B356" s="101" t="s">
        <v>870</v>
      </c>
      <c r="C356" s="102" t="s">
        <v>871</v>
      </c>
      <c r="D356" s="105"/>
      <c r="E356" s="105"/>
      <c r="F356" s="105"/>
      <c r="G356" s="105"/>
      <c r="H356" s="105"/>
      <c r="I356" s="105"/>
      <c r="J356" s="105"/>
      <c r="K356" s="105"/>
      <c r="L356" s="105"/>
      <c r="M356" s="105"/>
      <c r="N356" s="105"/>
      <c r="O356" s="105"/>
      <c r="P356" s="118" t="str">
        <f>VLOOKUP(ChartofAccounts[[#This Row],[AccountNumber]],ChartofAccounts2[#All],4,FALSE)</f>
        <v/>
      </c>
      <c r="Q356" s="118" t="str">
        <f>IF(ISNA(VLOOKUP(ChartofAccounts[[#This Row],[AccountNumber]],ChartofAccounts2[#All],1,FALSE)),"NO","YES")</f>
        <v>YES</v>
      </c>
    </row>
    <row r="357" spans="2:17" s="23" customFormat="1" ht="13.5" x14ac:dyDescent="0.3">
      <c r="B357" s="101" t="s">
        <v>872</v>
      </c>
      <c r="C357" s="102" t="s">
        <v>873</v>
      </c>
      <c r="D357" s="105"/>
      <c r="E357" s="105"/>
      <c r="F357" s="105"/>
      <c r="G357" s="105"/>
      <c r="H357" s="105"/>
      <c r="I357" s="105"/>
      <c r="J357" s="105"/>
      <c r="K357" s="105"/>
      <c r="L357" s="105"/>
      <c r="M357" s="105"/>
      <c r="N357" s="105"/>
      <c r="O357" s="105"/>
      <c r="P357" s="118" t="str">
        <f>VLOOKUP(ChartofAccounts[[#This Row],[AccountNumber]],ChartofAccounts2[#All],4,FALSE)</f>
        <v/>
      </c>
      <c r="Q357" s="118" t="str">
        <f>IF(ISNA(VLOOKUP(ChartofAccounts[[#This Row],[AccountNumber]],ChartofAccounts2[#All],1,FALSE)),"NO","YES")</f>
        <v>YES</v>
      </c>
    </row>
    <row r="358" spans="2:17" s="23" customFormat="1" ht="13.5" x14ac:dyDescent="0.3">
      <c r="B358" s="101" t="s">
        <v>874</v>
      </c>
      <c r="C358" s="102" t="s">
        <v>875</v>
      </c>
      <c r="D358" s="105"/>
      <c r="E358" s="105"/>
      <c r="F358" s="105"/>
      <c r="G358" s="105"/>
      <c r="H358" s="105"/>
      <c r="I358" s="105"/>
      <c r="J358" s="105"/>
      <c r="K358" s="105"/>
      <c r="L358" s="105"/>
      <c r="M358" s="105"/>
      <c r="N358" s="105"/>
      <c r="O358" s="105"/>
      <c r="P358" s="118" t="str">
        <f>VLOOKUP(ChartofAccounts[[#This Row],[AccountNumber]],ChartofAccounts2[#All],4,FALSE)</f>
        <v/>
      </c>
      <c r="Q358" s="118" t="str">
        <f>IF(ISNA(VLOOKUP(ChartofAccounts[[#This Row],[AccountNumber]],ChartofAccounts2[#All],1,FALSE)),"NO","YES")</f>
        <v>YES</v>
      </c>
    </row>
    <row r="359" spans="2:17" s="23" customFormat="1" ht="13.5" x14ac:dyDescent="0.3">
      <c r="B359" s="101" t="s">
        <v>876</v>
      </c>
      <c r="C359" s="102" t="s">
        <v>877</v>
      </c>
      <c r="D359" s="105"/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18" t="str">
        <f>VLOOKUP(ChartofAccounts[[#This Row],[AccountNumber]],ChartofAccounts2[#All],4,FALSE)</f>
        <v/>
      </c>
      <c r="Q359" s="118" t="str">
        <f>IF(ISNA(VLOOKUP(ChartofAccounts[[#This Row],[AccountNumber]],ChartofAccounts2[#All],1,FALSE)),"NO","YES")</f>
        <v>YES</v>
      </c>
    </row>
    <row r="360" spans="2:17" s="23" customFormat="1" ht="13.5" x14ac:dyDescent="0.3">
      <c r="B360" s="101" t="s">
        <v>878</v>
      </c>
      <c r="C360" s="102" t="s">
        <v>879</v>
      </c>
      <c r="D360" s="105"/>
      <c r="E360" s="105"/>
      <c r="F360" s="105"/>
      <c r="G360" s="105"/>
      <c r="H360" s="105"/>
      <c r="I360" s="105"/>
      <c r="J360" s="105"/>
      <c r="K360" s="105"/>
      <c r="L360" s="105"/>
      <c r="M360" s="105"/>
      <c r="N360" s="105"/>
      <c r="O360" s="105"/>
      <c r="P360" s="118" t="str">
        <f>VLOOKUP(ChartofAccounts[[#This Row],[AccountNumber]],ChartofAccounts2[#All],4,FALSE)</f>
        <v/>
      </c>
      <c r="Q360" s="118" t="str">
        <f>IF(ISNA(VLOOKUP(ChartofAccounts[[#This Row],[AccountNumber]],ChartofAccounts2[#All],1,FALSE)),"NO","YES")</f>
        <v>YES</v>
      </c>
    </row>
    <row r="361" spans="2:17" s="23" customFormat="1" ht="13.5" x14ac:dyDescent="0.3">
      <c r="B361" s="101" t="s">
        <v>880</v>
      </c>
      <c r="C361" s="102" t="s">
        <v>881</v>
      </c>
      <c r="D361" s="105"/>
      <c r="E361" s="105"/>
      <c r="F361" s="105"/>
      <c r="G361" s="105"/>
      <c r="H361" s="105"/>
      <c r="I361" s="105"/>
      <c r="J361" s="105"/>
      <c r="K361" s="105"/>
      <c r="L361" s="105"/>
      <c r="M361" s="105"/>
      <c r="N361" s="105"/>
      <c r="O361" s="105"/>
      <c r="P361" s="118" t="str">
        <f>VLOOKUP(ChartofAccounts[[#This Row],[AccountNumber]],ChartofAccounts2[#All],4,FALSE)</f>
        <v/>
      </c>
      <c r="Q361" s="118" t="str">
        <f>IF(ISNA(VLOOKUP(ChartofAccounts[[#This Row],[AccountNumber]],ChartofAccounts2[#All],1,FALSE)),"NO","YES")</f>
        <v>YES</v>
      </c>
    </row>
    <row r="362" spans="2:17" s="23" customFormat="1" ht="13.5" x14ac:dyDescent="0.3">
      <c r="B362" s="101" t="s">
        <v>882</v>
      </c>
      <c r="C362" s="102" t="s">
        <v>883</v>
      </c>
      <c r="D362" s="105"/>
      <c r="E362" s="105"/>
      <c r="F362" s="105"/>
      <c r="G362" s="105"/>
      <c r="H362" s="105"/>
      <c r="I362" s="105"/>
      <c r="J362" s="105"/>
      <c r="K362" s="105"/>
      <c r="L362" s="105"/>
      <c r="M362" s="105"/>
      <c r="N362" s="105"/>
      <c r="O362" s="105"/>
      <c r="P362" s="118" t="str">
        <f>VLOOKUP(ChartofAccounts[[#This Row],[AccountNumber]],ChartofAccounts2[#All],4,FALSE)</f>
        <v/>
      </c>
      <c r="Q362" s="118" t="str">
        <f>IF(ISNA(VLOOKUP(ChartofAccounts[[#This Row],[AccountNumber]],ChartofAccounts2[#All],1,FALSE)),"NO","YES")</f>
        <v>YES</v>
      </c>
    </row>
    <row r="363" spans="2:17" s="23" customFormat="1" ht="13.5" x14ac:dyDescent="0.3">
      <c r="B363" s="101" t="s">
        <v>884</v>
      </c>
      <c r="C363" s="102" t="s">
        <v>885</v>
      </c>
      <c r="D363" s="105"/>
      <c r="E363" s="105"/>
      <c r="F363" s="105"/>
      <c r="G363" s="105"/>
      <c r="H363" s="105"/>
      <c r="I363" s="105"/>
      <c r="J363" s="105"/>
      <c r="K363" s="105"/>
      <c r="L363" s="105"/>
      <c r="M363" s="105"/>
      <c r="N363" s="105"/>
      <c r="O363" s="105"/>
      <c r="P363" s="118" t="str">
        <f>VLOOKUP(ChartofAccounts[[#This Row],[AccountNumber]],ChartofAccounts2[#All],4,FALSE)</f>
        <v/>
      </c>
      <c r="Q363" s="118" t="str">
        <f>IF(ISNA(VLOOKUP(ChartofAccounts[[#This Row],[AccountNumber]],ChartofAccounts2[#All],1,FALSE)),"NO","YES")</f>
        <v>YES</v>
      </c>
    </row>
    <row r="364" spans="2:17" s="23" customFormat="1" ht="13.5" x14ac:dyDescent="0.3">
      <c r="B364" s="101" t="s">
        <v>886</v>
      </c>
      <c r="C364" s="102" t="s">
        <v>887</v>
      </c>
      <c r="D364" s="105"/>
      <c r="E364" s="105"/>
      <c r="F364" s="105"/>
      <c r="G364" s="105"/>
      <c r="H364" s="105"/>
      <c r="I364" s="105"/>
      <c r="J364" s="105"/>
      <c r="K364" s="105"/>
      <c r="L364" s="105"/>
      <c r="M364" s="105"/>
      <c r="N364" s="105"/>
      <c r="O364" s="105"/>
      <c r="P364" s="118" t="str">
        <f>VLOOKUP(ChartofAccounts[[#This Row],[AccountNumber]],ChartofAccounts2[#All],4,FALSE)</f>
        <v/>
      </c>
      <c r="Q364" s="118" t="str">
        <f>IF(ISNA(VLOOKUP(ChartofAccounts[[#This Row],[AccountNumber]],ChartofAccounts2[#All],1,FALSE)),"NO","YES")</f>
        <v>YES</v>
      </c>
    </row>
    <row r="365" spans="2:17" s="23" customFormat="1" ht="13.5" x14ac:dyDescent="0.3">
      <c r="B365" s="101" t="s">
        <v>888</v>
      </c>
      <c r="C365" s="102" t="s">
        <v>889</v>
      </c>
      <c r="D365" s="105"/>
      <c r="E365" s="105"/>
      <c r="F365" s="105"/>
      <c r="G365" s="105"/>
      <c r="H365" s="105"/>
      <c r="I365" s="105"/>
      <c r="J365" s="105"/>
      <c r="K365" s="105"/>
      <c r="L365" s="105"/>
      <c r="M365" s="105"/>
      <c r="N365" s="105"/>
      <c r="O365" s="105"/>
      <c r="P365" s="118" t="str">
        <f>VLOOKUP(ChartofAccounts[[#This Row],[AccountNumber]],ChartofAccounts2[#All],4,FALSE)</f>
        <v/>
      </c>
      <c r="Q365" s="118" t="str">
        <f>IF(ISNA(VLOOKUP(ChartofAccounts[[#This Row],[AccountNumber]],ChartofAccounts2[#All],1,FALSE)),"NO","YES")</f>
        <v>YES</v>
      </c>
    </row>
    <row r="366" spans="2:17" s="23" customFormat="1" ht="13.5" x14ac:dyDescent="0.3">
      <c r="B366" s="101" t="s">
        <v>890</v>
      </c>
      <c r="C366" s="102" t="s">
        <v>891</v>
      </c>
      <c r="D366" s="105"/>
      <c r="E366" s="105"/>
      <c r="F366" s="105"/>
      <c r="G366" s="105"/>
      <c r="H366" s="105"/>
      <c r="I366" s="105"/>
      <c r="J366" s="105"/>
      <c r="K366" s="105"/>
      <c r="L366" s="105"/>
      <c r="M366" s="105"/>
      <c r="N366" s="105"/>
      <c r="O366" s="105"/>
      <c r="P366" s="118" t="str">
        <f>VLOOKUP(ChartofAccounts[[#This Row],[AccountNumber]],ChartofAccounts2[#All],4,FALSE)</f>
        <v/>
      </c>
      <c r="Q366" s="118" t="str">
        <f>IF(ISNA(VLOOKUP(ChartofAccounts[[#This Row],[AccountNumber]],ChartofAccounts2[#All],1,FALSE)),"NO","YES")</f>
        <v>YES</v>
      </c>
    </row>
    <row r="367" spans="2:17" s="23" customFormat="1" ht="13.5" x14ac:dyDescent="0.3">
      <c r="B367" s="101" t="s">
        <v>892</v>
      </c>
      <c r="C367" s="102" t="s">
        <v>893</v>
      </c>
      <c r="D367" s="105"/>
      <c r="E367" s="105"/>
      <c r="F367" s="105"/>
      <c r="G367" s="105"/>
      <c r="H367" s="105"/>
      <c r="I367" s="105"/>
      <c r="J367" s="105"/>
      <c r="K367" s="105"/>
      <c r="L367" s="105"/>
      <c r="M367" s="105"/>
      <c r="N367" s="105"/>
      <c r="O367" s="105"/>
      <c r="P367" s="118" t="str">
        <f>VLOOKUP(ChartofAccounts[[#This Row],[AccountNumber]],ChartofAccounts2[#All],4,FALSE)</f>
        <v/>
      </c>
      <c r="Q367" s="118" t="str">
        <f>IF(ISNA(VLOOKUP(ChartofAccounts[[#This Row],[AccountNumber]],ChartofAccounts2[#All],1,FALSE)),"NO","YES")</f>
        <v>YES</v>
      </c>
    </row>
    <row r="368" spans="2:17" s="23" customFormat="1" ht="13.5" x14ac:dyDescent="0.3">
      <c r="B368" s="101" t="s">
        <v>894</v>
      </c>
      <c r="C368" s="102" t="s">
        <v>895</v>
      </c>
      <c r="D368" s="105"/>
      <c r="E368" s="105"/>
      <c r="F368" s="105"/>
      <c r="G368" s="105"/>
      <c r="H368" s="105"/>
      <c r="I368" s="105"/>
      <c r="J368" s="105"/>
      <c r="K368" s="105"/>
      <c r="L368" s="105"/>
      <c r="M368" s="105"/>
      <c r="N368" s="105"/>
      <c r="O368" s="105"/>
      <c r="P368" s="118" t="str">
        <f>VLOOKUP(ChartofAccounts[[#This Row],[AccountNumber]],ChartofAccounts2[#All],4,FALSE)</f>
        <v/>
      </c>
      <c r="Q368" s="118" t="str">
        <f>IF(ISNA(VLOOKUP(ChartofAccounts[[#This Row],[AccountNumber]],ChartofAccounts2[#All],1,FALSE)),"NO","YES")</f>
        <v>YES</v>
      </c>
    </row>
    <row r="369" spans="2:17" s="23" customFormat="1" ht="13.5" x14ac:dyDescent="0.3">
      <c r="B369" s="101" t="s">
        <v>896</v>
      </c>
      <c r="C369" s="102" t="s">
        <v>897</v>
      </c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P369" s="118" t="str">
        <f>VLOOKUP(ChartofAccounts[[#This Row],[AccountNumber]],ChartofAccounts2[#All],4,FALSE)</f>
        <v/>
      </c>
      <c r="Q369" s="118" t="str">
        <f>IF(ISNA(VLOOKUP(ChartofAccounts[[#This Row],[AccountNumber]],ChartofAccounts2[#All],1,FALSE)),"NO","YES")</f>
        <v>YES</v>
      </c>
    </row>
    <row r="370" spans="2:17" s="23" customFormat="1" ht="13.5" x14ac:dyDescent="0.3">
      <c r="B370" s="101" t="s">
        <v>898</v>
      </c>
      <c r="C370" s="102" t="s">
        <v>899</v>
      </c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105"/>
      <c r="O370" s="105"/>
      <c r="P370" s="118" t="str">
        <f>VLOOKUP(ChartofAccounts[[#This Row],[AccountNumber]],ChartofAccounts2[#All],4,FALSE)</f>
        <v/>
      </c>
      <c r="Q370" s="118" t="str">
        <f>IF(ISNA(VLOOKUP(ChartofAccounts[[#This Row],[AccountNumber]],ChartofAccounts2[#All],1,FALSE)),"NO","YES")</f>
        <v>YES</v>
      </c>
    </row>
    <row r="371" spans="2:17" s="23" customFormat="1" ht="13.5" x14ac:dyDescent="0.3">
      <c r="B371" s="101" t="s">
        <v>900</v>
      </c>
      <c r="C371" s="102" t="s">
        <v>901</v>
      </c>
      <c r="D371" s="105"/>
      <c r="E371" s="105"/>
      <c r="F371" s="105"/>
      <c r="G371" s="105"/>
      <c r="H371" s="105"/>
      <c r="I371" s="105"/>
      <c r="J371" s="105"/>
      <c r="K371" s="105"/>
      <c r="L371" s="105"/>
      <c r="M371" s="105"/>
      <c r="N371" s="105"/>
      <c r="O371" s="105"/>
      <c r="P371" s="118" t="str">
        <f>VLOOKUP(ChartofAccounts[[#This Row],[AccountNumber]],ChartofAccounts2[#All],4,FALSE)</f>
        <v/>
      </c>
      <c r="Q371" s="118" t="str">
        <f>IF(ISNA(VLOOKUP(ChartofAccounts[[#This Row],[AccountNumber]],ChartofAccounts2[#All],1,FALSE)),"NO","YES")</f>
        <v>YES</v>
      </c>
    </row>
    <row r="372" spans="2:17" s="23" customFormat="1" ht="13.5" x14ac:dyDescent="0.3">
      <c r="B372" s="101" t="s">
        <v>902</v>
      </c>
      <c r="C372" s="102" t="s">
        <v>903</v>
      </c>
      <c r="D372" s="105"/>
      <c r="E372" s="105"/>
      <c r="F372" s="105"/>
      <c r="G372" s="105"/>
      <c r="H372" s="105"/>
      <c r="I372" s="105"/>
      <c r="J372" s="105"/>
      <c r="K372" s="105"/>
      <c r="L372" s="105"/>
      <c r="M372" s="105"/>
      <c r="N372" s="105"/>
      <c r="O372" s="105"/>
      <c r="P372" s="118" t="str">
        <f>VLOOKUP(ChartofAccounts[[#This Row],[AccountNumber]],ChartofAccounts2[#All],4,FALSE)</f>
        <v/>
      </c>
      <c r="Q372" s="118" t="str">
        <f>IF(ISNA(VLOOKUP(ChartofAccounts[[#This Row],[AccountNumber]],ChartofAccounts2[#All],1,FALSE)),"NO","YES")</f>
        <v>YES</v>
      </c>
    </row>
    <row r="373" spans="2:17" s="23" customFormat="1" ht="13.5" x14ac:dyDescent="0.3">
      <c r="B373" s="101" t="s">
        <v>904</v>
      </c>
      <c r="C373" s="102" t="s">
        <v>905</v>
      </c>
      <c r="D373" s="105"/>
      <c r="E373" s="105"/>
      <c r="F373" s="105"/>
      <c r="G373" s="105"/>
      <c r="H373" s="105"/>
      <c r="I373" s="105"/>
      <c r="J373" s="105"/>
      <c r="K373" s="105"/>
      <c r="L373" s="105"/>
      <c r="M373" s="105"/>
      <c r="N373" s="105"/>
      <c r="O373" s="105"/>
      <c r="P373" s="118" t="str">
        <f>VLOOKUP(ChartofAccounts[[#This Row],[AccountNumber]],ChartofAccounts2[#All],4,FALSE)</f>
        <v/>
      </c>
      <c r="Q373" s="118" t="str">
        <f>IF(ISNA(VLOOKUP(ChartofAccounts[[#This Row],[AccountNumber]],ChartofAccounts2[#All],1,FALSE)),"NO","YES")</f>
        <v>YES</v>
      </c>
    </row>
    <row r="374" spans="2:17" s="23" customFormat="1" ht="13.5" x14ac:dyDescent="0.3">
      <c r="B374" s="101" t="s">
        <v>906</v>
      </c>
      <c r="C374" s="102" t="s">
        <v>907</v>
      </c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18" t="str">
        <f>VLOOKUP(ChartofAccounts[[#This Row],[AccountNumber]],ChartofAccounts2[#All],4,FALSE)</f>
        <v/>
      </c>
      <c r="Q374" s="118" t="str">
        <f>IF(ISNA(VLOOKUP(ChartofAccounts[[#This Row],[AccountNumber]],ChartofAccounts2[#All],1,FALSE)),"NO","YES")</f>
        <v>YES</v>
      </c>
    </row>
    <row r="375" spans="2:17" s="23" customFormat="1" ht="13.5" x14ac:dyDescent="0.3">
      <c r="B375" s="101" t="s">
        <v>908</v>
      </c>
      <c r="C375" s="102" t="s">
        <v>909</v>
      </c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105"/>
      <c r="O375" s="105"/>
      <c r="P375" s="118" t="str">
        <f>VLOOKUP(ChartofAccounts[[#This Row],[AccountNumber]],ChartofAccounts2[#All],4,FALSE)</f>
        <v/>
      </c>
      <c r="Q375" s="118" t="str">
        <f>IF(ISNA(VLOOKUP(ChartofAccounts[[#This Row],[AccountNumber]],ChartofAccounts2[#All],1,FALSE)),"NO","YES")</f>
        <v>YES</v>
      </c>
    </row>
    <row r="376" spans="2:17" s="23" customFormat="1" ht="13.5" x14ac:dyDescent="0.3">
      <c r="B376" s="101" t="s">
        <v>910</v>
      </c>
      <c r="C376" s="102" t="s">
        <v>911</v>
      </c>
      <c r="D376" s="105"/>
      <c r="E376" s="105"/>
      <c r="F376" s="105"/>
      <c r="G376" s="105"/>
      <c r="H376" s="105"/>
      <c r="I376" s="105"/>
      <c r="J376" s="105"/>
      <c r="K376" s="105"/>
      <c r="L376" s="105"/>
      <c r="M376" s="105"/>
      <c r="N376" s="105"/>
      <c r="O376" s="105"/>
      <c r="P376" s="118" t="str">
        <f>VLOOKUP(ChartofAccounts[[#This Row],[AccountNumber]],ChartofAccounts2[#All],4,FALSE)</f>
        <v/>
      </c>
      <c r="Q376" s="118" t="str">
        <f>IF(ISNA(VLOOKUP(ChartofAccounts[[#This Row],[AccountNumber]],ChartofAccounts2[#All],1,FALSE)),"NO","YES")</f>
        <v>YES</v>
      </c>
    </row>
    <row r="377" spans="2:17" s="23" customFormat="1" ht="13.5" x14ac:dyDescent="0.3">
      <c r="B377" s="101" t="s">
        <v>912</v>
      </c>
      <c r="C377" s="102" t="s">
        <v>913</v>
      </c>
      <c r="D377" s="105"/>
      <c r="E377" s="105"/>
      <c r="F377" s="105"/>
      <c r="G377" s="105"/>
      <c r="H377" s="105"/>
      <c r="I377" s="105"/>
      <c r="J377" s="105"/>
      <c r="K377" s="105"/>
      <c r="L377" s="105"/>
      <c r="M377" s="105"/>
      <c r="N377" s="105"/>
      <c r="O377" s="105"/>
      <c r="P377" s="118" t="str">
        <f>VLOOKUP(ChartofAccounts[[#This Row],[AccountNumber]],ChartofAccounts2[#All],4,FALSE)</f>
        <v/>
      </c>
      <c r="Q377" s="118" t="str">
        <f>IF(ISNA(VLOOKUP(ChartofAccounts[[#This Row],[AccountNumber]],ChartofAccounts2[#All],1,FALSE)),"NO","YES")</f>
        <v>YES</v>
      </c>
    </row>
    <row r="378" spans="2:17" s="23" customFormat="1" ht="13.5" x14ac:dyDescent="0.3">
      <c r="B378" s="101" t="s">
        <v>914</v>
      </c>
      <c r="C378" s="102" t="s">
        <v>915</v>
      </c>
      <c r="D378" s="105"/>
      <c r="E378" s="105"/>
      <c r="F378" s="105"/>
      <c r="G378" s="105"/>
      <c r="H378" s="105"/>
      <c r="I378" s="105"/>
      <c r="J378" s="105"/>
      <c r="K378" s="105"/>
      <c r="L378" s="105"/>
      <c r="M378" s="105"/>
      <c r="N378" s="105"/>
      <c r="O378" s="105"/>
      <c r="P378" s="118" t="str">
        <f>VLOOKUP(ChartofAccounts[[#This Row],[AccountNumber]],ChartofAccounts2[#All],4,FALSE)</f>
        <v/>
      </c>
      <c r="Q378" s="118" t="str">
        <f>IF(ISNA(VLOOKUP(ChartofAccounts[[#This Row],[AccountNumber]],ChartofAccounts2[#All],1,FALSE)),"NO","YES")</f>
        <v>YES</v>
      </c>
    </row>
    <row r="379" spans="2:17" s="23" customFormat="1" ht="13.5" x14ac:dyDescent="0.3">
      <c r="B379" s="101" t="s">
        <v>916</v>
      </c>
      <c r="C379" s="102" t="s">
        <v>917</v>
      </c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105"/>
      <c r="O379" s="105"/>
      <c r="P379" s="118" t="str">
        <f>VLOOKUP(ChartofAccounts[[#This Row],[AccountNumber]],ChartofAccounts2[#All],4,FALSE)</f>
        <v/>
      </c>
      <c r="Q379" s="118" t="str">
        <f>IF(ISNA(VLOOKUP(ChartofAccounts[[#This Row],[AccountNumber]],ChartofAccounts2[#All],1,FALSE)),"NO","YES")</f>
        <v>YES</v>
      </c>
    </row>
    <row r="380" spans="2:17" s="23" customFormat="1" ht="13.5" x14ac:dyDescent="0.3">
      <c r="B380" s="101" t="s">
        <v>918</v>
      </c>
      <c r="C380" s="102" t="s">
        <v>919</v>
      </c>
      <c r="D380" s="105"/>
      <c r="E380" s="105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  <c r="P380" s="118" t="str">
        <f>VLOOKUP(ChartofAccounts[[#This Row],[AccountNumber]],ChartofAccounts2[#All],4,FALSE)</f>
        <v/>
      </c>
      <c r="Q380" s="118" t="str">
        <f>IF(ISNA(VLOOKUP(ChartofAccounts[[#This Row],[AccountNumber]],ChartofAccounts2[#All],1,FALSE)),"NO","YES")</f>
        <v>YES</v>
      </c>
    </row>
    <row r="381" spans="2:17" s="23" customFormat="1" ht="13.5" x14ac:dyDescent="0.3">
      <c r="B381" s="101" t="s">
        <v>920</v>
      </c>
      <c r="C381" s="102" t="s">
        <v>921</v>
      </c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18" t="str">
        <f>VLOOKUP(ChartofAccounts[[#This Row],[AccountNumber]],ChartofAccounts2[#All],4,FALSE)</f>
        <v/>
      </c>
      <c r="Q381" s="118" t="str">
        <f>IF(ISNA(VLOOKUP(ChartofAccounts[[#This Row],[AccountNumber]],ChartofAccounts2[#All],1,FALSE)),"NO","YES")</f>
        <v>YES</v>
      </c>
    </row>
    <row r="382" spans="2:17" s="23" customFormat="1" ht="13.5" x14ac:dyDescent="0.3">
      <c r="B382" s="101" t="s">
        <v>922</v>
      </c>
      <c r="C382" s="102" t="s">
        <v>923</v>
      </c>
      <c r="D382" s="105"/>
      <c r="E382" s="105"/>
      <c r="F382" s="105"/>
      <c r="G382" s="105"/>
      <c r="H382" s="105"/>
      <c r="I382" s="105"/>
      <c r="J382" s="105"/>
      <c r="K382" s="105"/>
      <c r="L382" s="105"/>
      <c r="M382" s="105"/>
      <c r="N382" s="105"/>
      <c r="O382" s="105"/>
      <c r="P382" s="118" t="str">
        <f>VLOOKUP(ChartofAccounts[[#This Row],[AccountNumber]],ChartofAccounts2[#All],4,FALSE)</f>
        <v/>
      </c>
      <c r="Q382" s="118" t="str">
        <f>IF(ISNA(VLOOKUP(ChartofAccounts[[#This Row],[AccountNumber]],ChartofAccounts2[#All],1,FALSE)),"NO","YES")</f>
        <v>YES</v>
      </c>
    </row>
    <row r="383" spans="2:17" s="23" customFormat="1" ht="13.5" x14ac:dyDescent="0.3">
      <c r="B383" s="101" t="s">
        <v>924</v>
      </c>
      <c r="C383" s="102" t="s">
        <v>925</v>
      </c>
      <c r="D383" s="105"/>
      <c r="E383" s="105"/>
      <c r="F383" s="105"/>
      <c r="G383" s="105"/>
      <c r="H383" s="105"/>
      <c r="I383" s="105"/>
      <c r="J383" s="105"/>
      <c r="K383" s="105"/>
      <c r="L383" s="105"/>
      <c r="M383" s="105"/>
      <c r="N383" s="105"/>
      <c r="O383" s="105"/>
      <c r="P383" s="118" t="str">
        <f>VLOOKUP(ChartofAccounts[[#This Row],[AccountNumber]],ChartofAccounts2[#All],4,FALSE)</f>
        <v/>
      </c>
      <c r="Q383" s="118" t="str">
        <f>IF(ISNA(VLOOKUP(ChartofAccounts[[#This Row],[AccountNumber]],ChartofAccounts2[#All],1,FALSE)),"NO","YES")</f>
        <v>YES</v>
      </c>
    </row>
    <row r="384" spans="2:17" s="23" customFormat="1" ht="13.5" x14ac:dyDescent="0.3">
      <c r="B384" s="101" t="s">
        <v>926</v>
      </c>
      <c r="C384" s="102" t="s">
        <v>927</v>
      </c>
      <c r="D384" s="105"/>
      <c r="E384" s="105"/>
      <c r="F384" s="105"/>
      <c r="G384" s="105"/>
      <c r="H384" s="105"/>
      <c r="I384" s="105"/>
      <c r="J384" s="105"/>
      <c r="K384" s="105"/>
      <c r="L384" s="105"/>
      <c r="M384" s="105"/>
      <c r="N384" s="105"/>
      <c r="O384" s="105"/>
      <c r="P384" s="118" t="str">
        <f>VLOOKUP(ChartofAccounts[[#This Row],[AccountNumber]],ChartofAccounts2[#All],4,FALSE)</f>
        <v/>
      </c>
      <c r="Q384" s="118" t="str">
        <f>IF(ISNA(VLOOKUP(ChartofAccounts[[#This Row],[AccountNumber]],ChartofAccounts2[#All],1,FALSE)),"NO","YES")</f>
        <v>YES</v>
      </c>
    </row>
    <row r="385" spans="2:17" s="23" customFormat="1" ht="13.5" x14ac:dyDescent="0.3">
      <c r="B385" s="101" t="s">
        <v>928</v>
      </c>
      <c r="C385" s="102" t="s">
        <v>929</v>
      </c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105"/>
      <c r="O385" s="105"/>
      <c r="P385" s="118" t="str">
        <f>VLOOKUP(ChartofAccounts[[#This Row],[AccountNumber]],ChartofAccounts2[#All],4,FALSE)</f>
        <v/>
      </c>
      <c r="Q385" s="118" t="str">
        <f>IF(ISNA(VLOOKUP(ChartofAccounts[[#This Row],[AccountNumber]],ChartofAccounts2[#All],1,FALSE)),"NO","YES")</f>
        <v>YES</v>
      </c>
    </row>
    <row r="386" spans="2:17" s="23" customFormat="1" ht="13.5" x14ac:dyDescent="0.3">
      <c r="B386" s="101" t="s">
        <v>930</v>
      </c>
      <c r="C386" s="102" t="s">
        <v>931</v>
      </c>
      <c r="D386" s="105"/>
      <c r="E386" s="105"/>
      <c r="F386" s="105"/>
      <c r="G386" s="105"/>
      <c r="H386" s="105"/>
      <c r="I386" s="105"/>
      <c r="J386" s="105"/>
      <c r="K386" s="105"/>
      <c r="L386" s="105"/>
      <c r="M386" s="105"/>
      <c r="N386" s="105"/>
      <c r="O386" s="105"/>
      <c r="P386" s="118" t="str">
        <f>VLOOKUP(ChartofAccounts[[#This Row],[AccountNumber]],ChartofAccounts2[#All],4,FALSE)</f>
        <v/>
      </c>
      <c r="Q386" s="118" t="str">
        <f>IF(ISNA(VLOOKUP(ChartofAccounts[[#This Row],[AccountNumber]],ChartofAccounts2[#All],1,FALSE)),"NO","YES")</f>
        <v>YES</v>
      </c>
    </row>
    <row r="387" spans="2:17" s="23" customFormat="1" ht="13.5" x14ac:dyDescent="0.3">
      <c r="B387" s="101" t="s">
        <v>932</v>
      </c>
      <c r="C387" s="102" t="s">
        <v>933</v>
      </c>
      <c r="D387" s="105"/>
      <c r="E387" s="105"/>
      <c r="F387" s="105"/>
      <c r="G387" s="105"/>
      <c r="H387" s="105"/>
      <c r="I387" s="105"/>
      <c r="J387" s="105"/>
      <c r="K387" s="105"/>
      <c r="L387" s="105"/>
      <c r="M387" s="105"/>
      <c r="N387" s="105"/>
      <c r="O387" s="105"/>
      <c r="P387" s="118" t="str">
        <f>VLOOKUP(ChartofAccounts[[#This Row],[AccountNumber]],ChartofAccounts2[#All],4,FALSE)</f>
        <v/>
      </c>
      <c r="Q387" s="118" t="str">
        <f>IF(ISNA(VLOOKUP(ChartofAccounts[[#This Row],[AccountNumber]],ChartofAccounts2[#All],1,FALSE)),"NO","YES")</f>
        <v>YES</v>
      </c>
    </row>
    <row r="388" spans="2:17" s="23" customFormat="1" ht="13.5" x14ac:dyDescent="0.3">
      <c r="B388" s="101" t="s">
        <v>934</v>
      </c>
      <c r="C388" s="102" t="s">
        <v>935</v>
      </c>
      <c r="D388" s="105"/>
      <c r="E388" s="105"/>
      <c r="F388" s="105"/>
      <c r="G388" s="105"/>
      <c r="H388" s="105"/>
      <c r="I388" s="105"/>
      <c r="J388" s="105"/>
      <c r="K388" s="105"/>
      <c r="L388" s="105"/>
      <c r="M388" s="105"/>
      <c r="N388" s="105"/>
      <c r="O388" s="105"/>
      <c r="P388" s="118" t="str">
        <f>VLOOKUP(ChartofAccounts[[#This Row],[AccountNumber]],ChartofAccounts2[#All],4,FALSE)</f>
        <v/>
      </c>
      <c r="Q388" s="118" t="str">
        <f>IF(ISNA(VLOOKUP(ChartofAccounts[[#This Row],[AccountNumber]],ChartofAccounts2[#All],1,FALSE)),"NO","YES")</f>
        <v>YES</v>
      </c>
    </row>
    <row r="389" spans="2:17" s="23" customFormat="1" ht="13.5" x14ac:dyDescent="0.3">
      <c r="B389" s="101" t="s">
        <v>936</v>
      </c>
      <c r="C389" s="102" t="s">
        <v>937</v>
      </c>
      <c r="D389" s="105"/>
      <c r="E389" s="105"/>
      <c r="F389" s="105"/>
      <c r="G389" s="105"/>
      <c r="H389" s="105"/>
      <c r="I389" s="105"/>
      <c r="J389" s="105"/>
      <c r="K389" s="105"/>
      <c r="L389" s="105"/>
      <c r="M389" s="105"/>
      <c r="N389" s="105"/>
      <c r="O389" s="105"/>
      <c r="P389" s="118" t="str">
        <f>VLOOKUP(ChartofAccounts[[#This Row],[AccountNumber]],ChartofAccounts2[#All],4,FALSE)</f>
        <v/>
      </c>
      <c r="Q389" s="118" t="str">
        <f>IF(ISNA(VLOOKUP(ChartofAccounts[[#This Row],[AccountNumber]],ChartofAccounts2[#All],1,FALSE)),"NO","YES")</f>
        <v>YES</v>
      </c>
    </row>
    <row r="390" spans="2:17" s="23" customFormat="1" ht="13.5" x14ac:dyDescent="0.3">
      <c r="B390" s="101" t="s">
        <v>938</v>
      </c>
      <c r="C390" s="102" t="s">
        <v>939</v>
      </c>
      <c r="D390" s="105"/>
      <c r="E390" s="105"/>
      <c r="F390" s="105"/>
      <c r="G390" s="105"/>
      <c r="H390" s="105"/>
      <c r="I390" s="105"/>
      <c r="J390" s="105"/>
      <c r="K390" s="105"/>
      <c r="L390" s="105"/>
      <c r="M390" s="105"/>
      <c r="N390" s="105"/>
      <c r="O390" s="105"/>
      <c r="P390" s="118" t="str">
        <f>VLOOKUP(ChartofAccounts[[#This Row],[AccountNumber]],ChartofAccounts2[#All],4,FALSE)</f>
        <v/>
      </c>
      <c r="Q390" s="118" t="str">
        <f>IF(ISNA(VLOOKUP(ChartofAccounts[[#This Row],[AccountNumber]],ChartofAccounts2[#All],1,FALSE)),"NO","YES")</f>
        <v>YES</v>
      </c>
    </row>
    <row r="391" spans="2:17" s="23" customFormat="1" ht="13.5" x14ac:dyDescent="0.3">
      <c r="B391" s="101" t="s">
        <v>940</v>
      </c>
      <c r="C391" s="102" t="s">
        <v>941</v>
      </c>
      <c r="D391" s="105"/>
      <c r="E391" s="105"/>
      <c r="F391" s="105"/>
      <c r="G391" s="105"/>
      <c r="H391" s="105"/>
      <c r="I391" s="105"/>
      <c r="J391" s="105"/>
      <c r="K391" s="105"/>
      <c r="L391" s="105"/>
      <c r="M391" s="105"/>
      <c r="N391" s="105"/>
      <c r="O391" s="105"/>
      <c r="P391" s="118" t="str">
        <f>VLOOKUP(ChartofAccounts[[#This Row],[AccountNumber]],ChartofAccounts2[#All],4,FALSE)</f>
        <v/>
      </c>
      <c r="Q391" s="118" t="str">
        <f>IF(ISNA(VLOOKUP(ChartofAccounts[[#This Row],[AccountNumber]],ChartofAccounts2[#All],1,FALSE)),"NO","YES")</f>
        <v>YES</v>
      </c>
    </row>
    <row r="392" spans="2:17" s="23" customFormat="1" ht="13.5" x14ac:dyDescent="0.3">
      <c r="B392" s="101" t="s">
        <v>942</v>
      </c>
      <c r="C392" s="102" t="s">
        <v>943</v>
      </c>
      <c r="D392" s="105"/>
      <c r="E392" s="105"/>
      <c r="F392" s="105"/>
      <c r="G392" s="105"/>
      <c r="H392" s="105"/>
      <c r="I392" s="105"/>
      <c r="J392" s="105"/>
      <c r="K392" s="105"/>
      <c r="L392" s="105"/>
      <c r="M392" s="105"/>
      <c r="N392" s="105"/>
      <c r="O392" s="105"/>
      <c r="P392" s="118" t="str">
        <f>VLOOKUP(ChartofAccounts[[#This Row],[AccountNumber]],ChartofAccounts2[#All],4,FALSE)</f>
        <v/>
      </c>
      <c r="Q392" s="118" t="str">
        <f>IF(ISNA(VLOOKUP(ChartofAccounts[[#This Row],[AccountNumber]],ChartofAccounts2[#All],1,FALSE)),"NO","YES")</f>
        <v>YES</v>
      </c>
    </row>
    <row r="393" spans="2:17" s="23" customFormat="1" ht="13.5" x14ac:dyDescent="0.3">
      <c r="B393" s="101" t="s">
        <v>944</v>
      </c>
      <c r="C393" s="102" t="s">
        <v>945</v>
      </c>
      <c r="D393" s="105"/>
      <c r="E393" s="105"/>
      <c r="F393" s="105"/>
      <c r="G393" s="105"/>
      <c r="H393" s="105"/>
      <c r="I393" s="105"/>
      <c r="J393" s="105"/>
      <c r="K393" s="105"/>
      <c r="L393" s="105"/>
      <c r="M393" s="105"/>
      <c r="N393" s="105"/>
      <c r="O393" s="105"/>
      <c r="P393" s="118" t="str">
        <f>VLOOKUP(ChartofAccounts[[#This Row],[AccountNumber]],ChartofAccounts2[#All],4,FALSE)</f>
        <v/>
      </c>
      <c r="Q393" s="118" t="str">
        <f>IF(ISNA(VLOOKUP(ChartofAccounts[[#This Row],[AccountNumber]],ChartofAccounts2[#All],1,FALSE)),"NO","YES")</f>
        <v>YES</v>
      </c>
    </row>
    <row r="394" spans="2:17" s="23" customFormat="1" ht="13.5" x14ac:dyDescent="0.3">
      <c r="B394" s="101" t="s">
        <v>946</v>
      </c>
      <c r="C394" s="102" t="s">
        <v>947</v>
      </c>
      <c r="D394" s="105"/>
      <c r="E394" s="105"/>
      <c r="F394" s="105"/>
      <c r="G394" s="105"/>
      <c r="H394" s="105"/>
      <c r="I394" s="105"/>
      <c r="J394" s="105"/>
      <c r="K394" s="105"/>
      <c r="L394" s="105"/>
      <c r="M394" s="105"/>
      <c r="N394" s="105"/>
      <c r="O394" s="105"/>
      <c r="P394" s="118" t="str">
        <f>VLOOKUP(ChartofAccounts[[#This Row],[AccountNumber]],ChartofAccounts2[#All],4,FALSE)</f>
        <v/>
      </c>
      <c r="Q394" s="118" t="str">
        <f>IF(ISNA(VLOOKUP(ChartofAccounts[[#This Row],[AccountNumber]],ChartofAccounts2[#All],1,FALSE)),"NO","YES")</f>
        <v>YES</v>
      </c>
    </row>
    <row r="395" spans="2:17" s="23" customFormat="1" ht="13.5" x14ac:dyDescent="0.3">
      <c r="B395" s="101" t="s">
        <v>948</v>
      </c>
      <c r="C395" s="102" t="s">
        <v>949</v>
      </c>
      <c r="D395" s="105"/>
      <c r="E395" s="105"/>
      <c r="F395" s="105"/>
      <c r="G395" s="105"/>
      <c r="H395" s="105"/>
      <c r="I395" s="105"/>
      <c r="J395" s="105"/>
      <c r="K395" s="105"/>
      <c r="L395" s="105"/>
      <c r="M395" s="105"/>
      <c r="N395" s="105"/>
      <c r="O395" s="105"/>
      <c r="P395" s="118" t="str">
        <f>VLOOKUP(ChartofAccounts[[#This Row],[AccountNumber]],ChartofAccounts2[#All],4,FALSE)</f>
        <v/>
      </c>
      <c r="Q395" s="118" t="str">
        <f>IF(ISNA(VLOOKUP(ChartofAccounts[[#This Row],[AccountNumber]],ChartofAccounts2[#All],1,FALSE)),"NO","YES")</f>
        <v>YES</v>
      </c>
    </row>
    <row r="396" spans="2:17" s="23" customFormat="1" ht="13.5" x14ac:dyDescent="0.3">
      <c r="B396" s="101" t="s">
        <v>950</v>
      </c>
      <c r="C396" s="102" t="s">
        <v>951</v>
      </c>
      <c r="D396" s="105"/>
      <c r="E396" s="105"/>
      <c r="F396" s="105"/>
      <c r="G396" s="105"/>
      <c r="H396" s="105"/>
      <c r="I396" s="105"/>
      <c r="J396" s="105"/>
      <c r="K396" s="105"/>
      <c r="L396" s="105"/>
      <c r="M396" s="105"/>
      <c r="N396" s="105"/>
      <c r="O396" s="105"/>
      <c r="P396" s="118" t="str">
        <f>VLOOKUP(ChartofAccounts[[#This Row],[AccountNumber]],ChartofAccounts2[#All],4,FALSE)</f>
        <v/>
      </c>
      <c r="Q396" s="118" t="str">
        <f>IF(ISNA(VLOOKUP(ChartofAccounts[[#This Row],[AccountNumber]],ChartofAccounts2[#All],1,FALSE)),"NO","YES")</f>
        <v>YES</v>
      </c>
    </row>
    <row r="397" spans="2:17" s="23" customFormat="1" ht="13.5" x14ac:dyDescent="0.3">
      <c r="B397" s="101" t="s">
        <v>952</v>
      </c>
      <c r="C397" s="102" t="s">
        <v>953</v>
      </c>
      <c r="D397" s="105"/>
      <c r="E397" s="105"/>
      <c r="F397" s="105"/>
      <c r="G397" s="105"/>
      <c r="H397" s="105"/>
      <c r="I397" s="105"/>
      <c r="J397" s="105"/>
      <c r="K397" s="105"/>
      <c r="L397" s="105"/>
      <c r="M397" s="105"/>
      <c r="N397" s="105"/>
      <c r="O397" s="105"/>
      <c r="P397" s="118" t="str">
        <f>VLOOKUP(ChartofAccounts[[#This Row],[AccountNumber]],ChartofAccounts2[#All],4,FALSE)</f>
        <v/>
      </c>
      <c r="Q397" s="118" t="str">
        <f>IF(ISNA(VLOOKUP(ChartofAccounts[[#This Row],[AccountNumber]],ChartofAccounts2[#All],1,FALSE)),"NO","YES")</f>
        <v>YES</v>
      </c>
    </row>
    <row r="398" spans="2:17" s="23" customFormat="1" ht="13.5" x14ac:dyDescent="0.3">
      <c r="B398" s="101" t="s">
        <v>954</v>
      </c>
      <c r="C398" s="102" t="s">
        <v>955</v>
      </c>
      <c r="D398" s="105"/>
      <c r="E398" s="105"/>
      <c r="F398" s="105"/>
      <c r="G398" s="105"/>
      <c r="H398" s="105"/>
      <c r="I398" s="105"/>
      <c r="J398" s="105"/>
      <c r="K398" s="105"/>
      <c r="L398" s="105"/>
      <c r="M398" s="105"/>
      <c r="N398" s="105"/>
      <c r="O398" s="105"/>
      <c r="P398" s="118" t="str">
        <f>VLOOKUP(ChartofAccounts[[#This Row],[AccountNumber]],ChartofAccounts2[#All],4,FALSE)</f>
        <v/>
      </c>
      <c r="Q398" s="118" t="str">
        <f>IF(ISNA(VLOOKUP(ChartofAccounts[[#This Row],[AccountNumber]],ChartofAccounts2[#All],1,FALSE)),"NO","YES")</f>
        <v>YES</v>
      </c>
    </row>
    <row r="399" spans="2:17" s="23" customFormat="1" ht="13.5" x14ac:dyDescent="0.3">
      <c r="B399" s="101" t="s">
        <v>956</v>
      </c>
      <c r="C399" s="102" t="s">
        <v>957</v>
      </c>
      <c r="D399" s="105"/>
      <c r="E399" s="105"/>
      <c r="F399" s="105"/>
      <c r="G399" s="105"/>
      <c r="H399" s="105"/>
      <c r="I399" s="105"/>
      <c r="J399" s="105"/>
      <c r="K399" s="105"/>
      <c r="L399" s="105"/>
      <c r="M399" s="105"/>
      <c r="N399" s="105"/>
      <c r="O399" s="105"/>
      <c r="P399" s="118" t="str">
        <f>VLOOKUP(ChartofAccounts[[#This Row],[AccountNumber]],ChartofAccounts2[#All],4,FALSE)</f>
        <v/>
      </c>
      <c r="Q399" s="118" t="str">
        <f>IF(ISNA(VLOOKUP(ChartofAccounts[[#This Row],[AccountNumber]],ChartofAccounts2[#All],1,FALSE)),"NO","YES")</f>
        <v>YES</v>
      </c>
    </row>
    <row r="400" spans="2:17" s="23" customFormat="1" ht="13.5" x14ac:dyDescent="0.3">
      <c r="B400" s="101" t="s">
        <v>958</v>
      </c>
      <c r="C400" s="102" t="s">
        <v>959</v>
      </c>
      <c r="D400" s="105"/>
      <c r="E400" s="105"/>
      <c r="F400" s="105"/>
      <c r="G400" s="105"/>
      <c r="H400" s="105"/>
      <c r="I400" s="105"/>
      <c r="J400" s="105"/>
      <c r="K400" s="105"/>
      <c r="L400" s="105"/>
      <c r="M400" s="105"/>
      <c r="N400" s="105"/>
      <c r="O400" s="105"/>
      <c r="P400" s="118" t="str">
        <f>VLOOKUP(ChartofAccounts[[#This Row],[AccountNumber]],ChartofAccounts2[#All],4,FALSE)</f>
        <v/>
      </c>
      <c r="Q400" s="118" t="str">
        <f>IF(ISNA(VLOOKUP(ChartofAccounts[[#This Row],[AccountNumber]],ChartofAccounts2[#All],1,FALSE)),"NO","YES")</f>
        <v>YES</v>
      </c>
    </row>
    <row r="401" spans="2:17" s="23" customFormat="1" ht="13.5" x14ac:dyDescent="0.3">
      <c r="B401" s="101" t="s">
        <v>960</v>
      </c>
      <c r="C401" s="102" t="s">
        <v>961</v>
      </c>
      <c r="D401" s="105"/>
      <c r="E401" s="105"/>
      <c r="F401" s="105"/>
      <c r="G401" s="105"/>
      <c r="H401" s="105"/>
      <c r="I401" s="105"/>
      <c r="J401" s="105"/>
      <c r="K401" s="105"/>
      <c r="L401" s="105"/>
      <c r="M401" s="105"/>
      <c r="N401" s="105"/>
      <c r="O401" s="105"/>
      <c r="P401" s="118" t="str">
        <f>VLOOKUP(ChartofAccounts[[#This Row],[AccountNumber]],ChartofAccounts2[#All],4,FALSE)</f>
        <v/>
      </c>
      <c r="Q401" s="118" t="str">
        <f>IF(ISNA(VLOOKUP(ChartofAccounts[[#This Row],[AccountNumber]],ChartofAccounts2[#All],1,FALSE)),"NO","YES")</f>
        <v>YES</v>
      </c>
    </row>
    <row r="402" spans="2:17" s="23" customFormat="1" ht="13.5" x14ac:dyDescent="0.3">
      <c r="B402" s="101" t="s">
        <v>962</v>
      </c>
      <c r="C402" s="102" t="s">
        <v>963</v>
      </c>
      <c r="D402" s="105"/>
      <c r="E402" s="105"/>
      <c r="F402" s="105"/>
      <c r="G402" s="105"/>
      <c r="H402" s="105"/>
      <c r="I402" s="105"/>
      <c r="J402" s="105"/>
      <c r="K402" s="105"/>
      <c r="L402" s="105"/>
      <c r="M402" s="105"/>
      <c r="N402" s="105"/>
      <c r="O402" s="105"/>
      <c r="P402" s="118" t="str">
        <f>VLOOKUP(ChartofAccounts[[#This Row],[AccountNumber]],ChartofAccounts2[#All],4,FALSE)</f>
        <v/>
      </c>
      <c r="Q402" s="118" t="str">
        <f>IF(ISNA(VLOOKUP(ChartofAccounts[[#This Row],[AccountNumber]],ChartofAccounts2[#All],1,FALSE)),"NO","YES")</f>
        <v>YES</v>
      </c>
    </row>
    <row r="403" spans="2:17" s="23" customFormat="1" ht="13.5" x14ac:dyDescent="0.3">
      <c r="B403" s="101" t="s">
        <v>964</v>
      </c>
      <c r="C403" s="102" t="s">
        <v>965</v>
      </c>
      <c r="D403" s="105"/>
      <c r="E403" s="105"/>
      <c r="F403" s="105"/>
      <c r="G403" s="105"/>
      <c r="H403" s="105"/>
      <c r="I403" s="105"/>
      <c r="J403" s="105"/>
      <c r="K403" s="105"/>
      <c r="L403" s="105"/>
      <c r="M403" s="105"/>
      <c r="N403" s="105"/>
      <c r="O403" s="105"/>
      <c r="P403" s="118" t="str">
        <f>VLOOKUP(ChartofAccounts[[#This Row],[AccountNumber]],ChartofAccounts2[#All],4,FALSE)</f>
        <v/>
      </c>
      <c r="Q403" s="118" t="str">
        <f>IF(ISNA(VLOOKUP(ChartofAccounts[[#This Row],[AccountNumber]],ChartofAccounts2[#All],1,FALSE)),"NO","YES")</f>
        <v>YES</v>
      </c>
    </row>
    <row r="404" spans="2:17" s="23" customFormat="1" ht="13.5" x14ac:dyDescent="0.3">
      <c r="B404" s="101" t="s">
        <v>966</v>
      </c>
      <c r="C404" s="102" t="s">
        <v>967</v>
      </c>
      <c r="D404" s="105"/>
      <c r="E404" s="105"/>
      <c r="F404" s="105"/>
      <c r="G404" s="105"/>
      <c r="H404" s="105"/>
      <c r="I404" s="105"/>
      <c r="J404" s="105"/>
      <c r="K404" s="105"/>
      <c r="L404" s="105"/>
      <c r="M404" s="105"/>
      <c r="N404" s="105"/>
      <c r="O404" s="105"/>
      <c r="P404" s="118" t="str">
        <f>VLOOKUP(ChartofAccounts[[#This Row],[AccountNumber]],ChartofAccounts2[#All],4,FALSE)</f>
        <v/>
      </c>
      <c r="Q404" s="118" t="str">
        <f>IF(ISNA(VLOOKUP(ChartofAccounts[[#This Row],[AccountNumber]],ChartofAccounts2[#All],1,FALSE)),"NO","YES")</f>
        <v>YES</v>
      </c>
    </row>
    <row r="405" spans="2:17" s="23" customFormat="1" ht="13.5" x14ac:dyDescent="0.3">
      <c r="B405" s="101" t="s">
        <v>968</v>
      </c>
      <c r="C405" s="102" t="s">
        <v>969</v>
      </c>
      <c r="D405" s="105"/>
      <c r="E405" s="105"/>
      <c r="F405" s="105"/>
      <c r="G405" s="105"/>
      <c r="H405" s="105"/>
      <c r="I405" s="105"/>
      <c r="J405" s="105"/>
      <c r="K405" s="105"/>
      <c r="L405" s="105"/>
      <c r="M405" s="105"/>
      <c r="N405" s="105"/>
      <c r="O405" s="105"/>
      <c r="P405" s="118" t="str">
        <f>VLOOKUP(ChartofAccounts[[#This Row],[AccountNumber]],ChartofAccounts2[#All],4,FALSE)</f>
        <v/>
      </c>
      <c r="Q405" s="118" t="str">
        <f>IF(ISNA(VLOOKUP(ChartofAccounts[[#This Row],[AccountNumber]],ChartofAccounts2[#All],1,FALSE)),"NO","YES")</f>
        <v>YES</v>
      </c>
    </row>
    <row r="406" spans="2:17" s="23" customFormat="1" ht="13.5" x14ac:dyDescent="0.3">
      <c r="B406" s="101" t="s">
        <v>970</v>
      </c>
      <c r="C406" s="102" t="s">
        <v>971</v>
      </c>
      <c r="D406" s="105"/>
      <c r="E406" s="105"/>
      <c r="F406" s="105"/>
      <c r="G406" s="105"/>
      <c r="H406" s="105"/>
      <c r="I406" s="105"/>
      <c r="J406" s="105"/>
      <c r="K406" s="105"/>
      <c r="L406" s="105"/>
      <c r="M406" s="105"/>
      <c r="N406" s="105"/>
      <c r="O406" s="105"/>
      <c r="P406" s="118" t="str">
        <f>VLOOKUP(ChartofAccounts[[#This Row],[AccountNumber]],ChartofAccounts2[#All],4,FALSE)</f>
        <v/>
      </c>
      <c r="Q406" s="118" t="str">
        <f>IF(ISNA(VLOOKUP(ChartofAccounts[[#This Row],[AccountNumber]],ChartofAccounts2[#All],1,FALSE)),"NO","YES")</f>
        <v>YES</v>
      </c>
    </row>
    <row r="407" spans="2:17" s="23" customFormat="1" ht="13.5" x14ac:dyDescent="0.3">
      <c r="B407" s="101" t="s">
        <v>972</v>
      </c>
      <c r="C407" s="102" t="s">
        <v>973</v>
      </c>
      <c r="D407" s="105"/>
      <c r="E407" s="105"/>
      <c r="F407" s="105"/>
      <c r="G407" s="105"/>
      <c r="H407" s="105"/>
      <c r="I407" s="105"/>
      <c r="J407" s="105"/>
      <c r="K407" s="105"/>
      <c r="L407" s="105"/>
      <c r="M407" s="105"/>
      <c r="N407" s="105"/>
      <c r="O407" s="105"/>
      <c r="P407" s="118" t="str">
        <f>VLOOKUP(ChartofAccounts[[#This Row],[AccountNumber]],ChartofAccounts2[#All],4,FALSE)</f>
        <v/>
      </c>
      <c r="Q407" s="118" t="str">
        <f>IF(ISNA(VLOOKUP(ChartofAccounts[[#This Row],[AccountNumber]],ChartofAccounts2[#All],1,FALSE)),"NO","YES")</f>
        <v>YES</v>
      </c>
    </row>
    <row r="408" spans="2:17" s="23" customFormat="1" ht="13.5" x14ac:dyDescent="0.3">
      <c r="B408" s="101" t="s">
        <v>974</v>
      </c>
      <c r="C408" s="102" t="s">
        <v>975</v>
      </c>
      <c r="D408" s="105"/>
      <c r="E408" s="105"/>
      <c r="F408" s="105"/>
      <c r="G408" s="105"/>
      <c r="H408" s="105"/>
      <c r="I408" s="105"/>
      <c r="J408" s="105"/>
      <c r="K408" s="105"/>
      <c r="L408" s="105"/>
      <c r="M408" s="105"/>
      <c r="N408" s="105"/>
      <c r="O408" s="105"/>
      <c r="P408" s="118" t="str">
        <f>VLOOKUP(ChartofAccounts[[#This Row],[AccountNumber]],ChartofAccounts2[#All],4,FALSE)</f>
        <v/>
      </c>
      <c r="Q408" s="118" t="str">
        <f>IF(ISNA(VLOOKUP(ChartofAccounts[[#This Row],[AccountNumber]],ChartofAccounts2[#All],1,FALSE)),"NO","YES")</f>
        <v>YES</v>
      </c>
    </row>
    <row r="409" spans="2:17" s="23" customFormat="1" ht="13.5" x14ac:dyDescent="0.3">
      <c r="B409" s="101" t="s">
        <v>976</v>
      </c>
      <c r="C409" s="102" t="s">
        <v>977</v>
      </c>
      <c r="D409" s="105"/>
      <c r="E409" s="105"/>
      <c r="F409" s="105"/>
      <c r="G409" s="105"/>
      <c r="H409" s="105"/>
      <c r="I409" s="105"/>
      <c r="J409" s="105"/>
      <c r="K409" s="105"/>
      <c r="L409" s="105"/>
      <c r="M409" s="105"/>
      <c r="N409" s="105"/>
      <c r="O409" s="105"/>
      <c r="P409" s="118" t="str">
        <f>VLOOKUP(ChartofAccounts[[#This Row],[AccountNumber]],ChartofAccounts2[#All],4,FALSE)</f>
        <v/>
      </c>
      <c r="Q409" s="118" t="str">
        <f>IF(ISNA(VLOOKUP(ChartofAccounts[[#This Row],[AccountNumber]],ChartofAccounts2[#All],1,FALSE)),"NO","YES")</f>
        <v>YES</v>
      </c>
    </row>
    <row r="410" spans="2:17" s="23" customFormat="1" ht="13.5" x14ac:dyDescent="0.3">
      <c r="B410" s="101" t="s">
        <v>978</v>
      </c>
      <c r="C410" s="102" t="s">
        <v>979</v>
      </c>
      <c r="D410" s="105"/>
      <c r="E410" s="105"/>
      <c r="F410" s="105"/>
      <c r="G410" s="105"/>
      <c r="H410" s="105"/>
      <c r="I410" s="105"/>
      <c r="J410" s="105"/>
      <c r="K410" s="105"/>
      <c r="L410" s="105"/>
      <c r="M410" s="105"/>
      <c r="N410" s="105"/>
      <c r="O410" s="105"/>
      <c r="P410" s="118" t="str">
        <f>VLOOKUP(ChartofAccounts[[#This Row],[AccountNumber]],ChartofAccounts2[#All],4,FALSE)</f>
        <v/>
      </c>
      <c r="Q410" s="118" t="str">
        <f>IF(ISNA(VLOOKUP(ChartofAccounts[[#This Row],[AccountNumber]],ChartofAccounts2[#All],1,FALSE)),"NO","YES")</f>
        <v>YES</v>
      </c>
    </row>
    <row r="411" spans="2:17" s="23" customFormat="1" ht="13.5" x14ac:dyDescent="0.3">
      <c r="B411" s="101" t="s">
        <v>980</v>
      </c>
      <c r="C411" s="102" t="s">
        <v>981</v>
      </c>
      <c r="D411" s="105"/>
      <c r="E411" s="105"/>
      <c r="F411" s="105"/>
      <c r="G411" s="105"/>
      <c r="H411" s="105"/>
      <c r="I411" s="105"/>
      <c r="J411" s="105"/>
      <c r="K411" s="105"/>
      <c r="L411" s="105"/>
      <c r="M411" s="105"/>
      <c r="N411" s="105"/>
      <c r="O411" s="105"/>
      <c r="P411" s="118" t="str">
        <f>VLOOKUP(ChartofAccounts[[#This Row],[AccountNumber]],ChartofAccounts2[#All],4,FALSE)</f>
        <v/>
      </c>
      <c r="Q411" s="118" t="str">
        <f>IF(ISNA(VLOOKUP(ChartofAccounts[[#This Row],[AccountNumber]],ChartofAccounts2[#All],1,FALSE)),"NO","YES")</f>
        <v>YES</v>
      </c>
    </row>
    <row r="412" spans="2:17" s="23" customFormat="1" ht="13.5" x14ac:dyDescent="0.3">
      <c r="B412" s="101" t="s">
        <v>982</v>
      </c>
      <c r="C412" s="102" t="s">
        <v>983</v>
      </c>
      <c r="D412" s="105"/>
      <c r="E412" s="105"/>
      <c r="F412" s="105"/>
      <c r="G412" s="105"/>
      <c r="H412" s="105"/>
      <c r="I412" s="105"/>
      <c r="J412" s="105"/>
      <c r="K412" s="105"/>
      <c r="L412" s="105"/>
      <c r="M412" s="105"/>
      <c r="N412" s="105"/>
      <c r="O412" s="105"/>
      <c r="P412" s="118" t="str">
        <f>VLOOKUP(ChartofAccounts[[#This Row],[AccountNumber]],ChartofAccounts2[#All],4,FALSE)</f>
        <v/>
      </c>
      <c r="Q412" s="118" t="str">
        <f>IF(ISNA(VLOOKUP(ChartofAccounts[[#This Row],[AccountNumber]],ChartofAccounts2[#All],1,FALSE)),"NO","YES")</f>
        <v>YES</v>
      </c>
    </row>
    <row r="413" spans="2:17" s="23" customFormat="1" ht="13.5" x14ac:dyDescent="0.3">
      <c r="B413" s="101" t="s">
        <v>984</v>
      </c>
      <c r="C413" s="102" t="s">
        <v>985</v>
      </c>
      <c r="D413" s="105"/>
      <c r="E413" s="105"/>
      <c r="F413" s="105"/>
      <c r="G413" s="105"/>
      <c r="H413" s="105"/>
      <c r="I413" s="105"/>
      <c r="J413" s="105"/>
      <c r="K413" s="105"/>
      <c r="L413" s="105"/>
      <c r="M413" s="105"/>
      <c r="N413" s="105"/>
      <c r="O413" s="105"/>
      <c r="P413" s="118" t="str">
        <f>VLOOKUP(ChartofAccounts[[#This Row],[AccountNumber]],ChartofAccounts2[#All],4,FALSE)</f>
        <v/>
      </c>
      <c r="Q413" s="118" t="str">
        <f>IF(ISNA(VLOOKUP(ChartofAccounts[[#This Row],[AccountNumber]],ChartofAccounts2[#All],1,FALSE)),"NO","YES")</f>
        <v>YES</v>
      </c>
    </row>
    <row r="414" spans="2:17" s="23" customFormat="1" ht="13.5" x14ac:dyDescent="0.3">
      <c r="B414" s="101" t="s">
        <v>986</v>
      </c>
      <c r="C414" s="102" t="s">
        <v>987</v>
      </c>
      <c r="D414" s="105"/>
      <c r="E414" s="105"/>
      <c r="F414" s="105"/>
      <c r="G414" s="105"/>
      <c r="H414" s="105"/>
      <c r="I414" s="105"/>
      <c r="J414" s="105"/>
      <c r="K414" s="105"/>
      <c r="L414" s="105"/>
      <c r="M414" s="105"/>
      <c r="N414" s="105"/>
      <c r="O414" s="105"/>
      <c r="P414" s="118" t="str">
        <f>VLOOKUP(ChartofAccounts[[#This Row],[AccountNumber]],ChartofAccounts2[#All],4,FALSE)</f>
        <v/>
      </c>
      <c r="Q414" s="118" t="str">
        <f>IF(ISNA(VLOOKUP(ChartofAccounts[[#This Row],[AccountNumber]],ChartofAccounts2[#All],1,FALSE)),"NO","YES")</f>
        <v>YES</v>
      </c>
    </row>
    <row r="415" spans="2:17" s="23" customFormat="1" ht="13.5" x14ac:dyDescent="0.3">
      <c r="B415" s="101" t="s">
        <v>988</v>
      </c>
      <c r="C415" s="102" t="s">
        <v>989</v>
      </c>
      <c r="D415" s="105"/>
      <c r="E415" s="105"/>
      <c r="F415" s="105"/>
      <c r="G415" s="105"/>
      <c r="H415" s="105"/>
      <c r="I415" s="105"/>
      <c r="J415" s="105"/>
      <c r="K415" s="105"/>
      <c r="L415" s="105"/>
      <c r="M415" s="105"/>
      <c r="N415" s="105"/>
      <c r="O415" s="105"/>
      <c r="P415" s="118" t="str">
        <f>VLOOKUP(ChartofAccounts[[#This Row],[AccountNumber]],ChartofAccounts2[#All],4,FALSE)</f>
        <v/>
      </c>
      <c r="Q415" s="118" t="str">
        <f>IF(ISNA(VLOOKUP(ChartofAccounts[[#This Row],[AccountNumber]],ChartofAccounts2[#All],1,FALSE)),"NO","YES")</f>
        <v>YES</v>
      </c>
    </row>
    <row r="416" spans="2:17" s="23" customFormat="1" ht="13.5" x14ac:dyDescent="0.3">
      <c r="B416" s="101" t="s">
        <v>990</v>
      </c>
      <c r="C416" s="102" t="s">
        <v>991</v>
      </c>
      <c r="D416" s="105"/>
      <c r="E416" s="105"/>
      <c r="F416" s="105"/>
      <c r="G416" s="105"/>
      <c r="H416" s="105"/>
      <c r="I416" s="105"/>
      <c r="J416" s="105"/>
      <c r="K416" s="105"/>
      <c r="L416" s="105"/>
      <c r="M416" s="105"/>
      <c r="N416" s="105"/>
      <c r="O416" s="105"/>
      <c r="P416" s="118" t="str">
        <f>VLOOKUP(ChartofAccounts[[#This Row],[AccountNumber]],ChartofAccounts2[#All],4,FALSE)</f>
        <v/>
      </c>
      <c r="Q416" s="118" t="str">
        <f>IF(ISNA(VLOOKUP(ChartofAccounts[[#This Row],[AccountNumber]],ChartofAccounts2[#All],1,FALSE)),"NO","YES")</f>
        <v>YES</v>
      </c>
    </row>
    <row r="417" spans="2:17" s="23" customFormat="1" ht="13.5" x14ac:dyDescent="0.3">
      <c r="B417" s="101" t="s">
        <v>992</v>
      </c>
      <c r="C417" s="102" t="s">
        <v>993</v>
      </c>
      <c r="D417" s="105"/>
      <c r="E417" s="105"/>
      <c r="F417" s="105"/>
      <c r="G417" s="105"/>
      <c r="H417" s="105"/>
      <c r="I417" s="105"/>
      <c r="J417" s="105"/>
      <c r="K417" s="105"/>
      <c r="L417" s="105"/>
      <c r="M417" s="105"/>
      <c r="N417" s="105"/>
      <c r="O417" s="105"/>
      <c r="P417" s="118" t="str">
        <f>VLOOKUP(ChartofAccounts[[#This Row],[AccountNumber]],ChartofAccounts2[#All],4,FALSE)</f>
        <v/>
      </c>
      <c r="Q417" s="118" t="str">
        <f>IF(ISNA(VLOOKUP(ChartofAccounts[[#This Row],[AccountNumber]],ChartofAccounts2[#All],1,FALSE)),"NO","YES")</f>
        <v>YES</v>
      </c>
    </row>
    <row r="418" spans="2:17" s="23" customFormat="1" ht="13.5" x14ac:dyDescent="0.3">
      <c r="B418" s="101" t="s">
        <v>994</v>
      </c>
      <c r="C418" s="102" t="s">
        <v>995</v>
      </c>
      <c r="D418" s="105"/>
      <c r="E418" s="105"/>
      <c r="F418" s="105"/>
      <c r="G418" s="105"/>
      <c r="H418" s="105"/>
      <c r="I418" s="105"/>
      <c r="J418" s="105"/>
      <c r="K418" s="105"/>
      <c r="L418" s="105"/>
      <c r="M418" s="105"/>
      <c r="N418" s="105"/>
      <c r="O418" s="105"/>
      <c r="P418" s="118" t="str">
        <f>VLOOKUP(ChartofAccounts[[#This Row],[AccountNumber]],ChartofAccounts2[#All],4,FALSE)</f>
        <v/>
      </c>
      <c r="Q418" s="118" t="str">
        <f>IF(ISNA(VLOOKUP(ChartofAccounts[[#This Row],[AccountNumber]],ChartofAccounts2[#All],1,FALSE)),"NO","YES")</f>
        <v>YES</v>
      </c>
    </row>
    <row r="419" spans="2:17" s="23" customFormat="1" ht="13.5" x14ac:dyDescent="0.3">
      <c r="B419" s="101" t="s">
        <v>996</v>
      </c>
      <c r="C419" s="102" t="s">
        <v>997</v>
      </c>
      <c r="D419" s="105"/>
      <c r="E419" s="105"/>
      <c r="F419" s="105"/>
      <c r="G419" s="105"/>
      <c r="H419" s="105"/>
      <c r="I419" s="105"/>
      <c r="J419" s="105"/>
      <c r="K419" s="105"/>
      <c r="L419" s="105"/>
      <c r="M419" s="105"/>
      <c r="N419" s="105"/>
      <c r="O419" s="105"/>
      <c r="P419" s="118" t="str">
        <f>VLOOKUP(ChartofAccounts[[#This Row],[AccountNumber]],ChartofAccounts2[#All],4,FALSE)</f>
        <v/>
      </c>
      <c r="Q419" s="118" t="str">
        <f>IF(ISNA(VLOOKUP(ChartofAccounts[[#This Row],[AccountNumber]],ChartofAccounts2[#All],1,FALSE)),"NO","YES")</f>
        <v>YES</v>
      </c>
    </row>
    <row r="420" spans="2:17" s="23" customFormat="1" ht="13.5" x14ac:dyDescent="0.3">
      <c r="B420" s="101" t="s">
        <v>998</v>
      </c>
      <c r="C420" s="102" t="s">
        <v>999</v>
      </c>
      <c r="D420" s="105"/>
      <c r="E420" s="105"/>
      <c r="F420" s="105"/>
      <c r="G420" s="105"/>
      <c r="H420" s="105"/>
      <c r="I420" s="105"/>
      <c r="J420" s="105"/>
      <c r="K420" s="105"/>
      <c r="L420" s="105"/>
      <c r="M420" s="105"/>
      <c r="N420" s="105"/>
      <c r="O420" s="105"/>
      <c r="P420" s="118" t="str">
        <f>VLOOKUP(ChartofAccounts[[#This Row],[AccountNumber]],ChartofAccounts2[#All],4,FALSE)</f>
        <v/>
      </c>
      <c r="Q420" s="118" t="str">
        <f>IF(ISNA(VLOOKUP(ChartofAccounts[[#This Row],[AccountNumber]],ChartofAccounts2[#All],1,FALSE)),"NO","YES")</f>
        <v>YES</v>
      </c>
    </row>
    <row r="421" spans="2:17" s="23" customFormat="1" ht="13.5" x14ac:dyDescent="0.3">
      <c r="B421" s="101" t="s">
        <v>1000</v>
      </c>
      <c r="C421" s="102" t="s">
        <v>1001</v>
      </c>
      <c r="D421" s="105"/>
      <c r="E421" s="105"/>
      <c r="F421" s="105"/>
      <c r="G421" s="105"/>
      <c r="H421" s="105"/>
      <c r="I421" s="105"/>
      <c r="J421" s="105"/>
      <c r="K421" s="105"/>
      <c r="L421" s="105"/>
      <c r="M421" s="105"/>
      <c r="N421" s="105"/>
      <c r="O421" s="105"/>
      <c r="P421" s="118" t="str">
        <f>VLOOKUP(ChartofAccounts[[#This Row],[AccountNumber]],ChartofAccounts2[#All],4,FALSE)</f>
        <v/>
      </c>
      <c r="Q421" s="118" t="str">
        <f>IF(ISNA(VLOOKUP(ChartofAccounts[[#This Row],[AccountNumber]],ChartofAccounts2[#All],1,FALSE)),"NO","YES")</f>
        <v>YES</v>
      </c>
    </row>
    <row r="422" spans="2:17" s="23" customFormat="1" ht="13.5" x14ac:dyDescent="0.3">
      <c r="B422" s="101" t="s">
        <v>1002</v>
      </c>
      <c r="C422" s="102" t="s">
        <v>1003</v>
      </c>
      <c r="D422" s="105"/>
      <c r="E422" s="105"/>
      <c r="F422" s="105"/>
      <c r="G422" s="105"/>
      <c r="H422" s="105"/>
      <c r="I422" s="105"/>
      <c r="J422" s="105"/>
      <c r="K422" s="105"/>
      <c r="L422" s="105"/>
      <c r="M422" s="105"/>
      <c r="N422" s="105"/>
      <c r="O422" s="105"/>
      <c r="P422" s="118" t="str">
        <f>VLOOKUP(ChartofAccounts[[#This Row],[AccountNumber]],ChartofAccounts2[#All],4,FALSE)</f>
        <v/>
      </c>
      <c r="Q422" s="118" t="str">
        <f>IF(ISNA(VLOOKUP(ChartofAccounts[[#This Row],[AccountNumber]],ChartofAccounts2[#All],1,FALSE)),"NO","YES")</f>
        <v>YES</v>
      </c>
    </row>
    <row r="423" spans="2:17" s="23" customFormat="1" ht="13.5" x14ac:dyDescent="0.3">
      <c r="B423" s="101" t="s">
        <v>1004</v>
      </c>
      <c r="C423" s="102" t="s">
        <v>1005</v>
      </c>
      <c r="D423" s="105"/>
      <c r="E423" s="105"/>
      <c r="F423" s="105"/>
      <c r="G423" s="105"/>
      <c r="H423" s="105"/>
      <c r="I423" s="105"/>
      <c r="J423" s="105"/>
      <c r="K423" s="105"/>
      <c r="L423" s="105"/>
      <c r="M423" s="105"/>
      <c r="N423" s="105"/>
      <c r="O423" s="105"/>
      <c r="P423" s="118" t="str">
        <f>VLOOKUP(ChartofAccounts[[#This Row],[AccountNumber]],ChartofAccounts2[#All],4,FALSE)</f>
        <v/>
      </c>
      <c r="Q423" s="118" t="str">
        <f>IF(ISNA(VLOOKUP(ChartofAccounts[[#This Row],[AccountNumber]],ChartofAccounts2[#All],1,FALSE)),"NO","YES")</f>
        <v>YES</v>
      </c>
    </row>
    <row r="424" spans="2:17" s="23" customFormat="1" ht="13.5" x14ac:dyDescent="0.3">
      <c r="B424" s="101" t="s">
        <v>1006</v>
      </c>
      <c r="C424" s="102" t="s">
        <v>1007</v>
      </c>
      <c r="D424" s="105"/>
      <c r="E424" s="105"/>
      <c r="F424" s="105"/>
      <c r="G424" s="105"/>
      <c r="H424" s="105"/>
      <c r="I424" s="105"/>
      <c r="J424" s="105"/>
      <c r="K424" s="105"/>
      <c r="L424" s="105"/>
      <c r="M424" s="105"/>
      <c r="N424" s="105"/>
      <c r="O424" s="105"/>
      <c r="P424" s="118" t="str">
        <f>VLOOKUP(ChartofAccounts[[#This Row],[AccountNumber]],ChartofAccounts2[#All],4,FALSE)</f>
        <v/>
      </c>
      <c r="Q424" s="118" t="str">
        <f>IF(ISNA(VLOOKUP(ChartofAccounts[[#This Row],[AccountNumber]],ChartofAccounts2[#All],1,FALSE)),"NO","YES")</f>
        <v>YES</v>
      </c>
    </row>
    <row r="425" spans="2:17" s="23" customFormat="1" ht="13.5" x14ac:dyDescent="0.3">
      <c r="B425" s="101" t="s">
        <v>1008</v>
      </c>
      <c r="C425" s="102" t="s">
        <v>1009</v>
      </c>
      <c r="D425" s="105"/>
      <c r="E425" s="105"/>
      <c r="F425" s="105"/>
      <c r="G425" s="105"/>
      <c r="H425" s="105"/>
      <c r="I425" s="105"/>
      <c r="J425" s="105"/>
      <c r="K425" s="105"/>
      <c r="L425" s="105"/>
      <c r="M425" s="105"/>
      <c r="N425" s="105"/>
      <c r="O425" s="105"/>
      <c r="P425" s="118" t="str">
        <f>VLOOKUP(ChartofAccounts[[#This Row],[AccountNumber]],ChartofAccounts2[#All],4,FALSE)</f>
        <v/>
      </c>
      <c r="Q425" s="118" t="str">
        <f>IF(ISNA(VLOOKUP(ChartofAccounts[[#This Row],[AccountNumber]],ChartofAccounts2[#All],1,FALSE)),"NO","YES")</f>
        <v>YES</v>
      </c>
    </row>
    <row r="426" spans="2:17" s="23" customFormat="1" ht="13.5" x14ac:dyDescent="0.3">
      <c r="B426" s="101" t="s">
        <v>1010</v>
      </c>
      <c r="C426" s="102" t="s">
        <v>1011</v>
      </c>
      <c r="D426" s="105"/>
      <c r="E426" s="105"/>
      <c r="F426" s="105"/>
      <c r="G426" s="105"/>
      <c r="H426" s="105"/>
      <c r="I426" s="105"/>
      <c r="J426" s="105"/>
      <c r="K426" s="105"/>
      <c r="L426" s="105"/>
      <c r="M426" s="105"/>
      <c r="N426" s="105"/>
      <c r="O426" s="105"/>
      <c r="P426" s="118" t="str">
        <f>VLOOKUP(ChartofAccounts[[#This Row],[AccountNumber]],ChartofAccounts2[#All],4,FALSE)</f>
        <v/>
      </c>
      <c r="Q426" s="118" t="str">
        <f>IF(ISNA(VLOOKUP(ChartofAccounts[[#This Row],[AccountNumber]],ChartofAccounts2[#All],1,FALSE)),"NO","YES")</f>
        <v>YES</v>
      </c>
    </row>
    <row r="427" spans="2:17" s="23" customFormat="1" ht="13.5" x14ac:dyDescent="0.3">
      <c r="B427" s="101" t="s">
        <v>1012</v>
      </c>
      <c r="C427" s="102" t="s">
        <v>1013</v>
      </c>
      <c r="D427" s="105"/>
      <c r="E427" s="105"/>
      <c r="F427" s="105"/>
      <c r="G427" s="105"/>
      <c r="H427" s="105"/>
      <c r="I427" s="105"/>
      <c r="J427" s="105"/>
      <c r="K427" s="105"/>
      <c r="L427" s="105"/>
      <c r="M427" s="105"/>
      <c r="N427" s="105"/>
      <c r="O427" s="105"/>
      <c r="P427" s="118" t="str">
        <f>VLOOKUP(ChartofAccounts[[#This Row],[AccountNumber]],ChartofAccounts2[#All],4,FALSE)</f>
        <v/>
      </c>
      <c r="Q427" s="118" t="str">
        <f>IF(ISNA(VLOOKUP(ChartofAccounts[[#This Row],[AccountNumber]],ChartofAccounts2[#All],1,FALSE)),"NO","YES")</f>
        <v>YES</v>
      </c>
    </row>
    <row r="428" spans="2:17" s="23" customFormat="1" ht="13.5" x14ac:dyDescent="0.3">
      <c r="B428" s="101" t="s">
        <v>1014</v>
      </c>
      <c r="C428" s="102" t="s">
        <v>1015</v>
      </c>
      <c r="D428" s="105"/>
      <c r="E428" s="105"/>
      <c r="F428" s="105"/>
      <c r="G428" s="105"/>
      <c r="H428" s="105"/>
      <c r="I428" s="105"/>
      <c r="J428" s="105"/>
      <c r="K428" s="105"/>
      <c r="L428" s="105"/>
      <c r="M428" s="105"/>
      <c r="N428" s="105"/>
      <c r="O428" s="105"/>
      <c r="P428" s="118" t="str">
        <f>VLOOKUP(ChartofAccounts[[#This Row],[AccountNumber]],ChartofAccounts2[#All],4,FALSE)</f>
        <v/>
      </c>
      <c r="Q428" s="118" t="str">
        <f>IF(ISNA(VLOOKUP(ChartofAccounts[[#This Row],[AccountNumber]],ChartofAccounts2[#All],1,FALSE)),"NO","YES")</f>
        <v>YES</v>
      </c>
    </row>
    <row r="429" spans="2:17" s="23" customFormat="1" ht="13.5" x14ac:dyDescent="0.3">
      <c r="B429" s="101" t="s">
        <v>1016</v>
      </c>
      <c r="C429" s="102" t="s">
        <v>1017</v>
      </c>
      <c r="D429" s="105"/>
      <c r="E429" s="105"/>
      <c r="F429" s="105"/>
      <c r="G429" s="105"/>
      <c r="H429" s="105"/>
      <c r="I429" s="105"/>
      <c r="J429" s="105"/>
      <c r="K429" s="105"/>
      <c r="L429" s="105"/>
      <c r="M429" s="105"/>
      <c r="N429" s="105"/>
      <c r="O429" s="105"/>
      <c r="P429" s="118" t="str">
        <f>VLOOKUP(ChartofAccounts[[#This Row],[AccountNumber]],ChartofAccounts2[#All],4,FALSE)</f>
        <v/>
      </c>
      <c r="Q429" s="118" t="str">
        <f>IF(ISNA(VLOOKUP(ChartofAccounts[[#This Row],[AccountNumber]],ChartofAccounts2[#All],1,FALSE)),"NO","YES")</f>
        <v>YES</v>
      </c>
    </row>
    <row r="430" spans="2:17" s="23" customFormat="1" ht="13.5" x14ac:dyDescent="0.3">
      <c r="B430" s="101" t="s">
        <v>1018</v>
      </c>
      <c r="C430" s="102" t="s">
        <v>1019</v>
      </c>
      <c r="D430" s="105"/>
      <c r="E430" s="105"/>
      <c r="F430" s="105"/>
      <c r="G430" s="105"/>
      <c r="H430" s="105"/>
      <c r="I430" s="105"/>
      <c r="J430" s="105"/>
      <c r="K430" s="105"/>
      <c r="L430" s="105"/>
      <c r="M430" s="105"/>
      <c r="N430" s="105"/>
      <c r="O430" s="105"/>
      <c r="P430" s="118" t="str">
        <f>VLOOKUP(ChartofAccounts[[#This Row],[AccountNumber]],ChartofAccounts2[#All],4,FALSE)</f>
        <v/>
      </c>
      <c r="Q430" s="118" t="str">
        <f>IF(ISNA(VLOOKUP(ChartofAccounts[[#This Row],[AccountNumber]],ChartofAccounts2[#All],1,FALSE)),"NO","YES")</f>
        <v>YES</v>
      </c>
    </row>
    <row r="431" spans="2:17" s="23" customFormat="1" ht="13.5" x14ac:dyDescent="0.3">
      <c r="B431" s="101" t="s">
        <v>1020</v>
      </c>
      <c r="C431" s="102" t="s">
        <v>1021</v>
      </c>
      <c r="D431" s="105"/>
      <c r="E431" s="105"/>
      <c r="F431" s="105"/>
      <c r="G431" s="105"/>
      <c r="H431" s="105"/>
      <c r="I431" s="105"/>
      <c r="J431" s="105"/>
      <c r="K431" s="105"/>
      <c r="L431" s="105"/>
      <c r="M431" s="105"/>
      <c r="N431" s="105"/>
      <c r="O431" s="105"/>
      <c r="P431" s="118" t="str">
        <f>VLOOKUP(ChartofAccounts[[#This Row],[AccountNumber]],ChartofAccounts2[#All],4,FALSE)</f>
        <v/>
      </c>
      <c r="Q431" s="118" t="str">
        <f>IF(ISNA(VLOOKUP(ChartofAccounts[[#This Row],[AccountNumber]],ChartofAccounts2[#All],1,FALSE)),"NO","YES")</f>
        <v>YES</v>
      </c>
    </row>
    <row r="432" spans="2:17" s="23" customFormat="1" ht="13.5" x14ac:dyDescent="0.3">
      <c r="B432" s="101" t="s">
        <v>1022</v>
      </c>
      <c r="C432" s="102" t="s">
        <v>1023</v>
      </c>
      <c r="D432" s="105"/>
      <c r="E432" s="105"/>
      <c r="F432" s="105"/>
      <c r="G432" s="105"/>
      <c r="H432" s="105"/>
      <c r="I432" s="105"/>
      <c r="J432" s="105"/>
      <c r="K432" s="105"/>
      <c r="L432" s="105"/>
      <c r="M432" s="105"/>
      <c r="N432" s="105"/>
      <c r="O432" s="105"/>
      <c r="P432" s="118" t="str">
        <f>VLOOKUP(ChartofAccounts[[#This Row],[AccountNumber]],ChartofAccounts2[#All],4,FALSE)</f>
        <v/>
      </c>
      <c r="Q432" s="118" t="str">
        <f>IF(ISNA(VLOOKUP(ChartofAccounts[[#This Row],[AccountNumber]],ChartofAccounts2[#All],1,FALSE)),"NO","YES")</f>
        <v>YES</v>
      </c>
    </row>
    <row r="433" spans="2:17" s="23" customFormat="1" ht="13.5" x14ac:dyDescent="0.3">
      <c r="B433" s="101" t="s">
        <v>1024</v>
      </c>
      <c r="C433" s="102" t="s">
        <v>1025</v>
      </c>
      <c r="D433" s="105"/>
      <c r="E433" s="105"/>
      <c r="F433" s="105"/>
      <c r="G433" s="105"/>
      <c r="H433" s="105"/>
      <c r="I433" s="105"/>
      <c r="J433" s="105"/>
      <c r="K433" s="105"/>
      <c r="L433" s="105"/>
      <c r="M433" s="105"/>
      <c r="N433" s="105"/>
      <c r="O433" s="105"/>
      <c r="P433" s="118" t="str">
        <f>VLOOKUP(ChartofAccounts[[#This Row],[AccountNumber]],ChartofAccounts2[#All],4,FALSE)</f>
        <v/>
      </c>
      <c r="Q433" s="118" t="str">
        <f>IF(ISNA(VLOOKUP(ChartofAccounts[[#This Row],[AccountNumber]],ChartofAccounts2[#All],1,FALSE)),"NO","YES")</f>
        <v>YES</v>
      </c>
    </row>
    <row r="434" spans="2:17" s="23" customFormat="1" ht="13.5" x14ac:dyDescent="0.3">
      <c r="B434" s="101" t="s">
        <v>1026</v>
      </c>
      <c r="C434" s="102" t="s">
        <v>1027</v>
      </c>
      <c r="D434" s="105"/>
      <c r="E434" s="105"/>
      <c r="F434" s="105"/>
      <c r="G434" s="105"/>
      <c r="H434" s="105"/>
      <c r="I434" s="105"/>
      <c r="J434" s="105"/>
      <c r="K434" s="105"/>
      <c r="L434" s="105"/>
      <c r="M434" s="105"/>
      <c r="N434" s="105"/>
      <c r="O434" s="105"/>
      <c r="P434" s="118" t="str">
        <f>VLOOKUP(ChartofAccounts[[#This Row],[AccountNumber]],ChartofAccounts2[#All],4,FALSE)</f>
        <v/>
      </c>
      <c r="Q434" s="118" t="str">
        <f>IF(ISNA(VLOOKUP(ChartofAccounts[[#This Row],[AccountNumber]],ChartofAccounts2[#All],1,FALSE)),"NO","YES")</f>
        <v>YES</v>
      </c>
    </row>
    <row r="435" spans="2:17" s="23" customFormat="1" ht="13.5" x14ac:dyDescent="0.3">
      <c r="B435" s="101" t="s">
        <v>1028</v>
      </c>
      <c r="C435" s="102" t="s">
        <v>1029</v>
      </c>
      <c r="D435" s="105"/>
      <c r="E435" s="105"/>
      <c r="F435" s="105"/>
      <c r="G435" s="105"/>
      <c r="H435" s="105"/>
      <c r="I435" s="105"/>
      <c r="J435" s="105"/>
      <c r="K435" s="105"/>
      <c r="L435" s="105"/>
      <c r="M435" s="105"/>
      <c r="N435" s="105"/>
      <c r="O435" s="105"/>
      <c r="P435" s="118" t="str">
        <f>VLOOKUP(ChartofAccounts[[#This Row],[AccountNumber]],ChartofAccounts2[#All],4,FALSE)</f>
        <v/>
      </c>
      <c r="Q435" s="118" t="str">
        <f>IF(ISNA(VLOOKUP(ChartofAccounts[[#This Row],[AccountNumber]],ChartofAccounts2[#All],1,FALSE)),"NO","YES")</f>
        <v>YES</v>
      </c>
    </row>
    <row r="436" spans="2:17" s="23" customFormat="1" ht="13.5" x14ac:dyDescent="0.3">
      <c r="B436" s="101" t="s">
        <v>1030</v>
      </c>
      <c r="C436" s="102" t="s">
        <v>1031</v>
      </c>
      <c r="D436" s="105"/>
      <c r="E436" s="105"/>
      <c r="F436" s="105"/>
      <c r="G436" s="105"/>
      <c r="H436" s="105"/>
      <c r="I436" s="105"/>
      <c r="J436" s="105"/>
      <c r="K436" s="105"/>
      <c r="L436" s="105"/>
      <c r="M436" s="105"/>
      <c r="N436" s="105"/>
      <c r="O436" s="105"/>
      <c r="P436" s="118" t="str">
        <f>VLOOKUP(ChartofAccounts[[#This Row],[AccountNumber]],ChartofAccounts2[#All],4,FALSE)</f>
        <v/>
      </c>
      <c r="Q436" s="118" t="str">
        <f>IF(ISNA(VLOOKUP(ChartofAccounts[[#This Row],[AccountNumber]],ChartofAccounts2[#All],1,FALSE)),"NO","YES")</f>
        <v>YES</v>
      </c>
    </row>
    <row r="437" spans="2:17" s="23" customFormat="1" ht="13.5" x14ac:dyDescent="0.3">
      <c r="B437" s="101" t="s">
        <v>1032</v>
      </c>
      <c r="C437" s="102" t="s">
        <v>1033</v>
      </c>
      <c r="D437" s="105"/>
      <c r="E437" s="105"/>
      <c r="F437" s="105"/>
      <c r="G437" s="105"/>
      <c r="H437" s="105"/>
      <c r="I437" s="105"/>
      <c r="J437" s="105"/>
      <c r="K437" s="105"/>
      <c r="L437" s="105"/>
      <c r="M437" s="105"/>
      <c r="N437" s="105"/>
      <c r="O437" s="105"/>
      <c r="P437" s="118" t="str">
        <f>VLOOKUP(ChartofAccounts[[#This Row],[AccountNumber]],ChartofAccounts2[#All],4,FALSE)</f>
        <v/>
      </c>
      <c r="Q437" s="118" t="str">
        <f>IF(ISNA(VLOOKUP(ChartofAccounts[[#This Row],[AccountNumber]],ChartofAccounts2[#All],1,FALSE)),"NO","YES")</f>
        <v>YES</v>
      </c>
    </row>
    <row r="438" spans="2:17" s="23" customFormat="1" ht="13.5" x14ac:dyDescent="0.3">
      <c r="B438" s="101" t="s">
        <v>1034</v>
      </c>
      <c r="C438" s="102" t="s">
        <v>1035</v>
      </c>
      <c r="D438" s="105"/>
      <c r="E438" s="105"/>
      <c r="F438" s="105"/>
      <c r="G438" s="105"/>
      <c r="H438" s="105"/>
      <c r="I438" s="105"/>
      <c r="J438" s="105"/>
      <c r="K438" s="105"/>
      <c r="L438" s="105"/>
      <c r="M438" s="105"/>
      <c r="N438" s="105"/>
      <c r="O438" s="105"/>
      <c r="P438" s="118" t="str">
        <f>VLOOKUP(ChartofAccounts[[#This Row],[AccountNumber]],ChartofAccounts2[#All],4,FALSE)</f>
        <v/>
      </c>
      <c r="Q438" s="118" t="str">
        <f>IF(ISNA(VLOOKUP(ChartofAccounts[[#This Row],[AccountNumber]],ChartofAccounts2[#All],1,FALSE)),"NO","YES")</f>
        <v>YES</v>
      </c>
    </row>
    <row r="439" spans="2:17" s="23" customFormat="1" ht="13.5" x14ac:dyDescent="0.3">
      <c r="B439" s="101" t="s">
        <v>1036</v>
      </c>
      <c r="C439" s="102" t="s">
        <v>1037</v>
      </c>
      <c r="D439" s="105"/>
      <c r="E439" s="105"/>
      <c r="F439" s="105"/>
      <c r="G439" s="105"/>
      <c r="H439" s="105"/>
      <c r="I439" s="105"/>
      <c r="J439" s="105"/>
      <c r="K439" s="105"/>
      <c r="L439" s="105"/>
      <c r="M439" s="105"/>
      <c r="N439" s="105"/>
      <c r="O439" s="105"/>
      <c r="P439" s="118" t="str">
        <f>VLOOKUP(ChartofAccounts[[#This Row],[AccountNumber]],ChartofAccounts2[#All],4,FALSE)</f>
        <v/>
      </c>
      <c r="Q439" s="118" t="str">
        <f>IF(ISNA(VLOOKUP(ChartofAccounts[[#This Row],[AccountNumber]],ChartofAccounts2[#All],1,FALSE)),"NO","YES")</f>
        <v>YES</v>
      </c>
    </row>
    <row r="440" spans="2:17" s="23" customFormat="1" ht="13.5" x14ac:dyDescent="0.3">
      <c r="B440" s="101" t="s">
        <v>1038</v>
      </c>
      <c r="C440" s="102" t="s">
        <v>1039</v>
      </c>
      <c r="D440" s="105"/>
      <c r="E440" s="105"/>
      <c r="F440" s="105"/>
      <c r="G440" s="105"/>
      <c r="H440" s="105"/>
      <c r="I440" s="105"/>
      <c r="J440" s="105"/>
      <c r="K440" s="105"/>
      <c r="L440" s="105"/>
      <c r="M440" s="105"/>
      <c r="N440" s="105"/>
      <c r="O440" s="105"/>
      <c r="P440" s="118" t="str">
        <f>VLOOKUP(ChartofAccounts[[#This Row],[AccountNumber]],ChartofAccounts2[#All],4,FALSE)</f>
        <v/>
      </c>
      <c r="Q440" s="118" t="str">
        <f>IF(ISNA(VLOOKUP(ChartofAccounts[[#This Row],[AccountNumber]],ChartofAccounts2[#All],1,FALSE)),"NO","YES")</f>
        <v>YES</v>
      </c>
    </row>
    <row r="441" spans="2:17" s="23" customFormat="1" ht="13.5" x14ac:dyDescent="0.3">
      <c r="B441" s="101" t="s">
        <v>1040</v>
      </c>
      <c r="C441" s="102" t="s">
        <v>1041</v>
      </c>
      <c r="D441" s="105"/>
      <c r="E441" s="105"/>
      <c r="F441" s="105"/>
      <c r="G441" s="105"/>
      <c r="H441" s="105"/>
      <c r="I441" s="105"/>
      <c r="J441" s="105"/>
      <c r="K441" s="105"/>
      <c r="L441" s="105"/>
      <c r="M441" s="105"/>
      <c r="N441" s="105"/>
      <c r="O441" s="105"/>
      <c r="P441" s="118" t="str">
        <f>VLOOKUP(ChartofAccounts[[#This Row],[AccountNumber]],ChartofAccounts2[#All],4,FALSE)</f>
        <v/>
      </c>
      <c r="Q441" s="118" t="str">
        <f>IF(ISNA(VLOOKUP(ChartofAccounts[[#This Row],[AccountNumber]],ChartofAccounts2[#All],1,FALSE)),"NO","YES")</f>
        <v>YES</v>
      </c>
    </row>
    <row r="442" spans="2:17" s="23" customFormat="1" ht="13.5" x14ac:dyDescent="0.3">
      <c r="B442" s="101" t="s">
        <v>1042</v>
      </c>
      <c r="C442" s="102" t="s">
        <v>1043</v>
      </c>
      <c r="D442" s="105"/>
      <c r="E442" s="105"/>
      <c r="F442" s="105"/>
      <c r="G442" s="105"/>
      <c r="H442" s="105"/>
      <c r="I442" s="105"/>
      <c r="J442" s="105"/>
      <c r="K442" s="105"/>
      <c r="L442" s="105"/>
      <c r="M442" s="105"/>
      <c r="N442" s="105"/>
      <c r="O442" s="105"/>
      <c r="P442" s="118" t="str">
        <f>VLOOKUP(ChartofAccounts[[#This Row],[AccountNumber]],ChartofAccounts2[#All],4,FALSE)</f>
        <v/>
      </c>
      <c r="Q442" s="118" t="str">
        <f>IF(ISNA(VLOOKUP(ChartofAccounts[[#This Row],[AccountNumber]],ChartofAccounts2[#All],1,FALSE)),"NO","YES")</f>
        <v>YES</v>
      </c>
    </row>
    <row r="443" spans="2:17" s="23" customFormat="1" ht="13.5" x14ac:dyDescent="0.3">
      <c r="B443" s="101" t="s">
        <v>1044</v>
      </c>
      <c r="C443" s="102" t="s">
        <v>1045</v>
      </c>
      <c r="D443" s="105"/>
      <c r="E443" s="105"/>
      <c r="F443" s="105"/>
      <c r="G443" s="105"/>
      <c r="H443" s="105"/>
      <c r="I443" s="105"/>
      <c r="J443" s="105"/>
      <c r="K443" s="105"/>
      <c r="L443" s="105"/>
      <c r="M443" s="105"/>
      <c r="N443" s="105"/>
      <c r="O443" s="105"/>
      <c r="P443" s="118" t="str">
        <f>VLOOKUP(ChartofAccounts[[#This Row],[AccountNumber]],ChartofAccounts2[#All],4,FALSE)</f>
        <v/>
      </c>
      <c r="Q443" s="118" t="str">
        <f>IF(ISNA(VLOOKUP(ChartofAccounts[[#This Row],[AccountNumber]],ChartofAccounts2[#All],1,FALSE)),"NO","YES")</f>
        <v>YES</v>
      </c>
    </row>
    <row r="444" spans="2:17" s="23" customFormat="1" ht="13.5" x14ac:dyDescent="0.3">
      <c r="B444" s="101" t="s">
        <v>1046</v>
      </c>
      <c r="C444" s="102" t="s">
        <v>1047</v>
      </c>
      <c r="D444" s="105"/>
      <c r="E444" s="105"/>
      <c r="F444" s="105"/>
      <c r="G444" s="105"/>
      <c r="H444" s="105"/>
      <c r="I444" s="105"/>
      <c r="J444" s="105"/>
      <c r="K444" s="105"/>
      <c r="L444" s="105"/>
      <c r="M444" s="105"/>
      <c r="N444" s="105"/>
      <c r="O444" s="105"/>
      <c r="P444" s="118" t="str">
        <f>VLOOKUP(ChartofAccounts[[#This Row],[AccountNumber]],ChartofAccounts2[#All],4,FALSE)</f>
        <v/>
      </c>
      <c r="Q444" s="118" t="str">
        <f>IF(ISNA(VLOOKUP(ChartofAccounts[[#This Row],[AccountNumber]],ChartofAccounts2[#All],1,FALSE)),"NO","YES")</f>
        <v>YES</v>
      </c>
    </row>
    <row r="445" spans="2:17" s="23" customFormat="1" ht="13.5" x14ac:dyDescent="0.3">
      <c r="B445" s="101" t="s">
        <v>1048</v>
      </c>
      <c r="C445" s="102" t="s">
        <v>1049</v>
      </c>
      <c r="D445" s="105"/>
      <c r="E445" s="105"/>
      <c r="F445" s="105"/>
      <c r="G445" s="105"/>
      <c r="H445" s="105"/>
      <c r="I445" s="105"/>
      <c r="J445" s="105"/>
      <c r="K445" s="105"/>
      <c r="L445" s="105"/>
      <c r="M445" s="105"/>
      <c r="N445" s="105"/>
      <c r="O445" s="105"/>
      <c r="P445" s="118" t="str">
        <f>VLOOKUP(ChartofAccounts[[#This Row],[AccountNumber]],ChartofAccounts2[#All],4,FALSE)</f>
        <v/>
      </c>
      <c r="Q445" s="118" t="str">
        <f>IF(ISNA(VLOOKUP(ChartofAccounts[[#This Row],[AccountNumber]],ChartofAccounts2[#All],1,FALSE)),"NO","YES")</f>
        <v>YES</v>
      </c>
    </row>
    <row r="446" spans="2:17" s="23" customFormat="1" ht="13.5" x14ac:dyDescent="0.3">
      <c r="B446" s="101" t="s">
        <v>1050</v>
      </c>
      <c r="C446" s="102" t="s">
        <v>1051</v>
      </c>
      <c r="D446" s="105"/>
      <c r="E446" s="105"/>
      <c r="F446" s="105"/>
      <c r="G446" s="105"/>
      <c r="H446" s="105"/>
      <c r="I446" s="105"/>
      <c r="J446" s="105"/>
      <c r="K446" s="105"/>
      <c r="L446" s="105"/>
      <c r="M446" s="105"/>
      <c r="N446" s="105"/>
      <c r="O446" s="105"/>
      <c r="P446" s="118" t="str">
        <f>VLOOKUP(ChartofAccounts[[#This Row],[AccountNumber]],ChartofAccounts2[#All],4,FALSE)</f>
        <v/>
      </c>
      <c r="Q446" s="118" t="str">
        <f>IF(ISNA(VLOOKUP(ChartofAccounts[[#This Row],[AccountNumber]],ChartofAccounts2[#All],1,FALSE)),"NO","YES")</f>
        <v>YES</v>
      </c>
    </row>
    <row r="447" spans="2:17" s="23" customFormat="1" ht="13.5" x14ac:dyDescent="0.3">
      <c r="B447" s="101" t="s">
        <v>1052</v>
      </c>
      <c r="C447" s="102" t="s">
        <v>1053</v>
      </c>
      <c r="D447" s="105"/>
      <c r="E447" s="105"/>
      <c r="F447" s="105"/>
      <c r="G447" s="105"/>
      <c r="H447" s="105"/>
      <c r="I447" s="105"/>
      <c r="J447" s="105"/>
      <c r="K447" s="105"/>
      <c r="L447" s="105"/>
      <c r="M447" s="105"/>
      <c r="N447" s="105"/>
      <c r="O447" s="105"/>
      <c r="P447" s="118" t="str">
        <f>VLOOKUP(ChartofAccounts[[#This Row],[AccountNumber]],ChartofAccounts2[#All],4,FALSE)</f>
        <v/>
      </c>
      <c r="Q447" s="118" t="str">
        <f>IF(ISNA(VLOOKUP(ChartofAccounts[[#This Row],[AccountNumber]],ChartofAccounts2[#All],1,FALSE)),"NO","YES")</f>
        <v>YES</v>
      </c>
    </row>
    <row r="448" spans="2:17" s="23" customFormat="1" ht="13.5" x14ac:dyDescent="0.3">
      <c r="B448" s="101" t="s">
        <v>1054</v>
      </c>
      <c r="C448" s="102" t="s">
        <v>1055</v>
      </c>
      <c r="D448" s="105"/>
      <c r="E448" s="105"/>
      <c r="F448" s="105"/>
      <c r="G448" s="105"/>
      <c r="H448" s="105"/>
      <c r="I448" s="105"/>
      <c r="J448" s="105"/>
      <c r="K448" s="105"/>
      <c r="L448" s="105"/>
      <c r="M448" s="105"/>
      <c r="N448" s="105"/>
      <c r="O448" s="105"/>
      <c r="P448" s="118" t="str">
        <f>VLOOKUP(ChartofAccounts[[#This Row],[AccountNumber]],ChartofAccounts2[#All],4,FALSE)</f>
        <v/>
      </c>
      <c r="Q448" s="118" t="str">
        <f>IF(ISNA(VLOOKUP(ChartofAccounts[[#This Row],[AccountNumber]],ChartofAccounts2[#All],1,FALSE)),"NO","YES")</f>
        <v>YES</v>
      </c>
    </row>
    <row r="449" spans="2:17" s="23" customFormat="1" ht="13.5" x14ac:dyDescent="0.3">
      <c r="B449" s="101" t="s">
        <v>1056</v>
      </c>
      <c r="C449" s="102" t="s">
        <v>1057</v>
      </c>
      <c r="D449" s="105"/>
      <c r="E449" s="105"/>
      <c r="F449" s="105"/>
      <c r="G449" s="105"/>
      <c r="H449" s="105"/>
      <c r="I449" s="105"/>
      <c r="J449" s="105"/>
      <c r="K449" s="105"/>
      <c r="L449" s="105"/>
      <c r="M449" s="105"/>
      <c r="N449" s="105"/>
      <c r="O449" s="105"/>
      <c r="P449" s="118" t="str">
        <f>VLOOKUP(ChartofAccounts[[#This Row],[AccountNumber]],ChartofAccounts2[#All],4,FALSE)</f>
        <v/>
      </c>
      <c r="Q449" s="118" t="str">
        <f>IF(ISNA(VLOOKUP(ChartofAccounts[[#This Row],[AccountNumber]],ChartofAccounts2[#All],1,FALSE)),"NO","YES")</f>
        <v>YES</v>
      </c>
    </row>
    <row r="450" spans="2:17" s="23" customFormat="1" ht="13.5" x14ac:dyDescent="0.3">
      <c r="B450" s="101" t="s">
        <v>1058</v>
      </c>
      <c r="C450" s="102" t="s">
        <v>1059</v>
      </c>
      <c r="D450" s="105"/>
      <c r="E450" s="105"/>
      <c r="F450" s="105"/>
      <c r="G450" s="105"/>
      <c r="H450" s="105"/>
      <c r="I450" s="105"/>
      <c r="J450" s="105"/>
      <c r="K450" s="105"/>
      <c r="L450" s="105"/>
      <c r="M450" s="105"/>
      <c r="N450" s="105"/>
      <c r="O450" s="105"/>
      <c r="P450" s="118" t="str">
        <f>VLOOKUP(ChartofAccounts[[#This Row],[AccountNumber]],ChartofAccounts2[#All],4,FALSE)</f>
        <v/>
      </c>
      <c r="Q450" s="118" t="str">
        <f>IF(ISNA(VLOOKUP(ChartofAccounts[[#This Row],[AccountNumber]],ChartofAccounts2[#All],1,FALSE)),"NO","YES")</f>
        <v>YES</v>
      </c>
    </row>
    <row r="451" spans="2:17" s="23" customFormat="1" ht="13.5" x14ac:dyDescent="0.3">
      <c r="B451" s="101" t="s">
        <v>1060</v>
      </c>
      <c r="C451" s="102" t="s">
        <v>1061</v>
      </c>
      <c r="D451" s="105"/>
      <c r="E451" s="105"/>
      <c r="F451" s="105"/>
      <c r="G451" s="105"/>
      <c r="H451" s="105"/>
      <c r="I451" s="105"/>
      <c r="J451" s="105"/>
      <c r="K451" s="105"/>
      <c r="L451" s="105"/>
      <c r="M451" s="105"/>
      <c r="N451" s="105"/>
      <c r="O451" s="105"/>
      <c r="P451" s="118" t="str">
        <f>VLOOKUP(ChartofAccounts[[#This Row],[AccountNumber]],ChartofAccounts2[#All],4,FALSE)</f>
        <v/>
      </c>
      <c r="Q451" s="118" t="str">
        <f>IF(ISNA(VLOOKUP(ChartofAccounts[[#This Row],[AccountNumber]],ChartofAccounts2[#All],1,FALSE)),"NO","YES")</f>
        <v>YES</v>
      </c>
    </row>
    <row r="452" spans="2:17" s="23" customFormat="1" ht="13.5" x14ac:dyDescent="0.3">
      <c r="B452" s="101" t="s">
        <v>1062</v>
      </c>
      <c r="C452" s="102" t="s">
        <v>1063</v>
      </c>
      <c r="D452" s="105"/>
      <c r="E452" s="105"/>
      <c r="F452" s="105"/>
      <c r="G452" s="105"/>
      <c r="H452" s="105"/>
      <c r="I452" s="105"/>
      <c r="J452" s="105"/>
      <c r="K452" s="105"/>
      <c r="L452" s="105"/>
      <c r="M452" s="105"/>
      <c r="N452" s="105"/>
      <c r="O452" s="105"/>
      <c r="P452" s="118" t="str">
        <f>VLOOKUP(ChartofAccounts[[#This Row],[AccountNumber]],ChartofAccounts2[#All],4,FALSE)</f>
        <v/>
      </c>
      <c r="Q452" s="118" t="str">
        <f>IF(ISNA(VLOOKUP(ChartofAccounts[[#This Row],[AccountNumber]],ChartofAccounts2[#All],1,FALSE)),"NO","YES")</f>
        <v>YES</v>
      </c>
    </row>
    <row r="453" spans="2:17" s="23" customFormat="1" ht="13.5" x14ac:dyDescent="0.3">
      <c r="B453" s="101" t="s">
        <v>1064</v>
      </c>
      <c r="C453" s="102" t="s">
        <v>1065</v>
      </c>
      <c r="D453" s="105"/>
      <c r="E453" s="105"/>
      <c r="F453" s="105"/>
      <c r="G453" s="105"/>
      <c r="H453" s="105"/>
      <c r="I453" s="105"/>
      <c r="J453" s="105"/>
      <c r="K453" s="105"/>
      <c r="L453" s="105"/>
      <c r="M453" s="105"/>
      <c r="N453" s="105"/>
      <c r="O453" s="105"/>
      <c r="P453" s="118" t="str">
        <f>VLOOKUP(ChartofAccounts[[#This Row],[AccountNumber]],ChartofAccounts2[#All],4,FALSE)</f>
        <v/>
      </c>
      <c r="Q453" s="118" t="str">
        <f>IF(ISNA(VLOOKUP(ChartofAccounts[[#This Row],[AccountNumber]],ChartofAccounts2[#All],1,FALSE)),"NO","YES")</f>
        <v>YES</v>
      </c>
    </row>
    <row r="454" spans="2:17" s="23" customFormat="1" ht="13.5" x14ac:dyDescent="0.3">
      <c r="B454" s="101" t="s">
        <v>1066</v>
      </c>
      <c r="C454" s="102" t="s">
        <v>1067</v>
      </c>
      <c r="D454" s="105"/>
      <c r="E454" s="105"/>
      <c r="F454" s="105"/>
      <c r="G454" s="105"/>
      <c r="H454" s="105"/>
      <c r="I454" s="105"/>
      <c r="J454" s="105"/>
      <c r="K454" s="105"/>
      <c r="L454" s="105"/>
      <c r="M454" s="105"/>
      <c r="N454" s="105"/>
      <c r="O454" s="105"/>
      <c r="P454" s="118" t="str">
        <f>VLOOKUP(ChartofAccounts[[#This Row],[AccountNumber]],ChartofAccounts2[#All],4,FALSE)</f>
        <v/>
      </c>
      <c r="Q454" s="118" t="str">
        <f>IF(ISNA(VLOOKUP(ChartofAccounts[[#This Row],[AccountNumber]],ChartofAccounts2[#All],1,FALSE)),"NO","YES")</f>
        <v>YES</v>
      </c>
    </row>
    <row r="455" spans="2:17" s="23" customFormat="1" ht="13.5" x14ac:dyDescent="0.3">
      <c r="B455" s="101" t="s">
        <v>1068</v>
      </c>
      <c r="C455" s="102" t="s">
        <v>1069</v>
      </c>
      <c r="D455" s="105"/>
      <c r="E455" s="105"/>
      <c r="F455" s="105"/>
      <c r="G455" s="105"/>
      <c r="H455" s="105"/>
      <c r="I455" s="105"/>
      <c r="J455" s="105"/>
      <c r="K455" s="105"/>
      <c r="L455" s="105"/>
      <c r="M455" s="105"/>
      <c r="N455" s="105"/>
      <c r="O455" s="105"/>
      <c r="P455" s="118" t="str">
        <f>VLOOKUP(ChartofAccounts[[#This Row],[AccountNumber]],ChartofAccounts2[#All],4,FALSE)</f>
        <v/>
      </c>
      <c r="Q455" s="118" t="str">
        <f>IF(ISNA(VLOOKUP(ChartofAccounts[[#This Row],[AccountNumber]],ChartofAccounts2[#All],1,FALSE)),"NO","YES")</f>
        <v>YES</v>
      </c>
    </row>
    <row r="456" spans="2:17" s="23" customFormat="1" ht="13.5" x14ac:dyDescent="0.3">
      <c r="B456" s="101" t="s">
        <v>1070</v>
      </c>
      <c r="C456" s="102" t="s">
        <v>1071</v>
      </c>
      <c r="D456" s="105"/>
      <c r="E456" s="105"/>
      <c r="F456" s="105"/>
      <c r="G456" s="105"/>
      <c r="H456" s="105"/>
      <c r="I456" s="105"/>
      <c r="J456" s="105"/>
      <c r="K456" s="105"/>
      <c r="L456" s="105"/>
      <c r="M456" s="105"/>
      <c r="N456" s="105"/>
      <c r="O456" s="105"/>
      <c r="P456" s="118" t="str">
        <f>VLOOKUP(ChartofAccounts[[#This Row],[AccountNumber]],ChartofAccounts2[#All],4,FALSE)</f>
        <v/>
      </c>
      <c r="Q456" s="118" t="str">
        <f>IF(ISNA(VLOOKUP(ChartofAccounts[[#This Row],[AccountNumber]],ChartofAccounts2[#All],1,FALSE)),"NO","YES")</f>
        <v>YES</v>
      </c>
    </row>
    <row r="457" spans="2:17" s="23" customFormat="1" ht="13.5" x14ac:dyDescent="0.3">
      <c r="B457" s="101" t="s">
        <v>1072</v>
      </c>
      <c r="C457" s="102" t="s">
        <v>1073</v>
      </c>
      <c r="D457" s="105"/>
      <c r="E457" s="105"/>
      <c r="F457" s="105"/>
      <c r="G457" s="105"/>
      <c r="H457" s="105"/>
      <c r="I457" s="105"/>
      <c r="J457" s="105"/>
      <c r="K457" s="105"/>
      <c r="L457" s="105"/>
      <c r="M457" s="105"/>
      <c r="N457" s="105"/>
      <c r="O457" s="105"/>
      <c r="P457" s="118" t="str">
        <f>VLOOKUP(ChartofAccounts[[#This Row],[AccountNumber]],ChartofAccounts2[#All],4,FALSE)</f>
        <v/>
      </c>
      <c r="Q457" s="118" t="str">
        <f>IF(ISNA(VLOOKUP(ChartofAccounts[[#This Row],[AccountNumber]],ChartofAccounts2[#All],1,FALSE)),"NO","YES")</f>
        <v>YES</v>
      </c>
    </row>
    <row r="458" spans="2:17" s="23" customFormat="1" ht="13.5" x14ac:dyDescent="0.3">
      <c r="B458" s="101" t="s">
        <v>1074</v>
      </c>
      <c r="C458" s="102" t="s">
        <v>1075</v>
      </c>
      <c r="D458" s="105"/>
      <c r="E458" s="105"/>
      <c r="F458" s="105"/>
      <c r="G458" s="105"/>
      <c r="H458" s="105"/>
      <c r="I458" s="105"/>
      <c r="J458" s="105"/>
      <c r="K458" s="105"/>
      <c r="L458" s="105"/>
      <c r="M458" s="105"/>
      <c r="N458" s="105"/>
      <c r="O458" s="105"/>
      <c r="P458" s="118" t="str">
        <f>VLOOKUP(ChartofAccounts[[#This Row],[AccountNumber]],ChartofAccounts2[#All],4,FALSE)</f>
        <v/>
      </c>
      <c r="Q458" s="118" t="str">
        <f>IF(ISNA(VLOOKUP(ChartofAccounts[[#This Row],[AccountNumber]],ChartofAccounts2[#All],1,FALSE)),"NO","YES")</f>
        <v>YES</v>
      </c>
    </row>
    <row r="459" spans="2:17" s="23" customFormat="1" ht="13.5" x14ac:dyDescent="0.3">
      <c r="B459" s="101" t="s">
        <v>1076</v>
      </c>
      <c r="C459" s="102" t="s">
        <v>1077</v>
      </c>
      <c r="D459" s="105"/>
      <c r="E459" s="105"/>
      <c r="F459" s="105"/>
      <c r="G459" s="105"/>
      <c r="H459" s="105"/>
      <c r="I459" s="105"/>
      <c r="J459" s="105"/>
      <c r="K459" s="105"/>
      <c r="L459" s="105"/>
      <c r="M459" s="105"/>
      <c r="N459" s="105"/>
      <c r="O459" s="105"/>
      <c r="P459" s="118" t="str">
        <f>VLOOKUP(ChartofAccounts[[#This Row],[AccountNumber]],ChartofAccounts2[#All],4,FALSE)</f>
        <v/>
      </c>
      <c r="Q459" s="118" t="str">
        <f>IF(ISNA(VLOOKUP(ChartofAccounts[[#This Row],[AccountNumber]],ChartofAccounts2[#All],1,FALSE)),"NO","YES")</f>
        <v>YES</v>
      </c>
    </row>
    <row r="460" spans="2:17" s="23" customFormat="1" ht="13.5" x14ac:dyDescent="0.3">
      <c r="B460" s="101" t="s">
        <v>1078</v>
      </c>
      <c r="C460" s="102" t="s">
        <v>1079</v>
      </c>
      <c r="D460" s="105"/>
      <c r="E460" s="105"/>
      <c r="F460" s="105"/>
      <c r="G460" s="105"/>
      <c r="H460" s="105"/>
      <c r="I460" s="105"/>
      <c r="J460" s="105"/>
      <c r="K460" s="105"/>
      <c r="L460" s="105"/>
      <c r="M460" s="105"/>
      <c r="N460" s="105"/>
      <c r="O460" s="105"/>
      <c r="P460" s="118" t="str">
        <f>VLOOKUP(ChartofAccounts[[#This Row],[AccountNumber]],ChartofAccounts2[#All],4,FALSE)</f>
        <v/>
      </c>
      <c r="Q460" s="118" t="str">
        <f>IF(ISNA(VLOOKUP(ChartofAccounts[[#This Row],[AccountNumber]],ChartofAccounts2[#All],1,FALSE)),"NO","YES")</f>
        <v>YES</v>
      </c>
    </row>
    <row r="461" spans="2:17" s="23" customFormat="1" ht="13.5" x14ac:dyDescent="0.3">
      <c r="B461" s="101" t="s">
        <v>1080</v>
      </c>
      <c r="C461" s="102" t="s">
        <v>1081</v>
      </c>
      <c r="D461" s="105"/>
      <c r="E461" s="105"/>
      <c r="F461" s="105"/>
      <c r="G461" s="105"/>
      <c r="H461" s="105"/>
      <c r="I461" s="105"/>
      <c r="J461" s="105"/>
      <c r="K461" s="105"/>
      <c r="L461" s="105"/>
      <c r="M461" s="105"/>
      <c r="N461" s="105"/>
      <c r="O461" s="105"/>
      <c r="P461" s="118" t="str">
        <f>VLOOKUP(ChartofAccounts[[#This Row],[AccountNumber]],ChartofAccounts2[#All],4,FALSE)</f>
        <v/>
      </c>
      <c r="Q461" s="118" t="str">
        <f>IF(ISNA(VLOOKUP(ChartofAccounts[[#This Row],[AccountNumber]],ChartofAccounts2[#All],1,FALSE)),"NO","YES")</f>
        <v>YES</v>
      </c>
    </row>
    <row r="462" spans="2:17" s="23" customFormat="1" ht="13.5" x14ac:dyDescent="0.3">
      <c r="B462" s="101" t="s">
        <v>1082</v>
      </c>
      <c r="C462" s="102" t="s">
        <v>1083</v>
      </c>
      <c r="D462" s="105"/>
      <c r="E462" s="105"/>
      <c r="F462" s="105"/>
      <c r="G462" s="105"/>
      <c r="H462" s="105"/>
      <c r="I462" s="105"/>
      <c r="J462" s="105"/>
      <c r="K462" s="105"/>
      <c r="L462" s="105"/>
      <c r="M462" s="105"/>
      <c r="N462" s="105"/>
      <c r="O462" s="105"/>
      <c r="P462" s="118" t="str">
        <f>VLOOKUP(ChartofAccounts[[#This Row],[AccountNumber]],ChartofAccounts2[#All],4,FALSE)</f>
        <v/>
      </c>
      <c r="Q462" s="118" t="str">
        <f>IF(ISNA(VLOOKUP(ChartofAccounts[[#This Row],[AccountNumber]],ChartofAccounts2[#All],1,FALSE)),"NO","YES")</f>
        <v>YES</v>
      </c>
    </row>
    <row r="463" spans="2:17" s="23" customFormat="1" ht="13.5" x14ac:dyDescent="0.3">
      <c r="B463" s="101" t="s">
        <v>1084</v>
      </c>
      <c r="C463" s="102" t="s">
        <v>1085</v>
      </c>
      <c r="D463" s="105"/>
      <c r="E463" s="105"/>
      <c r="F463" s="105"/>
      <c r="G463" s="105"/>
      <c r="H463" s="105"/>
      <c r="I463" s="105"/>
      <c r="J463" s="105"/>
      <c r="K463" s="105"/>
      <c r="L463" s="105"/>
      <c r="M463" s="105"/>
      <c r="N463" s="105"/>
      <c r="O463" s="105"/>
      <c r="P463" s="118" t="str">
        <f>VLOOKUP(ChartofAccounts[[#This Row],[AccountNumber]],ChartofAccounts2[#All],4,FALSE)</f>
        <v/>
      </c>
      <c r="Q463" s="118" t="str">
        <f>IF(ISNA(VLOOKUP(ChartofAccounts[[#This Row],[AccountNumber]],ChartofAccounts2[#All],1,FALSE)),"NO","YES")</f>
        <v>YES</v>
      </c>
    </row>
    <row r="464" spans="2:17" s="23" customFormat="1" ht="13.5" x14ac:dyDescent="0.3">
      <c r="B464" s="101" t="s">
        <v>1086</v>
      </c>
      <c r="C464" s="102" t="s">
        <v>1087</v>
      </c>
      <c r="D464" s="105"/>
      <c r="E464" s="105"/>
      <c r="F464" s="105"/>
      <c r="G464" s="105"/>
      <c r="H464" s="105"/>
      <c r="I464" s="105"/>
      <c r="J464" s="105"/>
      <c r="K464" s="105"/>
      <c r="L464" s="105"/>
      <c r="M464" s="105"/>
      <c r="N464" s="105"/>
      <c r="O464" s="105"/>
      <c r="P464" s="118" t="str">
        <f>VLOOKUP(ChartofAccounts[[#This Row],[AccountNumber]],ChartofAccounts2[#All],4,FALSE)</f>
        <v/>
      </c>
      <c r="Q464" s="118" t="str">
        <f>IF(ISNA(VLOOKUP(ChartofAccounts[[#This Row],[AccountNumber]],ChartofAccounts2[#All],1,FALSE)),"NO","YES")</f>
        <v>YES</v>
      </c>
    </row>
    <row r="465" spans="2:17" s="23" customFormat="1" ht="13.5" x14ac:dyDescent="0.3">
      <c r="B465" s="101" t="s">
        <v>1088</v>
      </c>
      <c r="C465" s="102" t="s">
        <v>1089</v>
      </c>
      <c r="D465" s="105"/>
      <c r="E465" s="105"/>
      <c r="F465" s="105"/>
      <c r="G465" s="105"/>
      <c r="H465" s="105"/>
      <c r="I465" s="105"/>
      <c r="J465" s="105"/>
      <c r="K465" s="105"/>
      <c r="L465" s="105"/>
      <c r="M465" s="105"/>
      <c r="N465" s="105"/>
      <c r="O465" s="105"/>
      <c r="P465" s="118" t="str">
        <f>VLOOKUP(ChartofAccounts[[#This Row],[AccountNumber]],ChartofAccounts2[#All],4,FALSE)</f>
        <v/>
      </c>
      <c r="Q465" s="118" t="str">
        <f>IF(ISNA(VLOOKUP(ChartofAccounts[[#This Row],[AccountNumber]],ChartofAccounts2[#All],1,FALSE)),"NO","YES")</f>
        <v>YES</v>
      </c>
    </row>
    <row r="466" spans="2:17" s="23" customFormat="1" ht="13.5" x14ac:dyDescent="0.3">
      <c r="B466" s="101" t="s">
        <v>1090</v>
      </c>
      <c r="C466" s="102" t="s">
        <v>1091</v>
      </c>
      <c r="D466" s="105"/>
      <c r="E466" s="105"/>
      <c r="F466" s="105"/>
      <c r="G466" s="105"/>
      <c r="H466" s="105"/>
      <c r="I466" s="105"/>
      <c r="J466" s="105"/>
      <c r="K466" s="105"/>
      <c r="L466" s="105"/>
      <c r="M466" s="105"/>
      <c r="N466" s="105"/>
      <c r="O466" s="105"/>
      <c r="P466" s="118" t="str">
        <f>VLOOKUP(ChartofAccounts[[#This Row],[AccountNumber]],ChartofAccounts2[#All],4,FALSE)</f>
        <v/>
      </c>
      <c r="Q466" s="118" t="str">
        <f>IF(ISNA(VLOOKUP(ChartofAccounts[[#This Row],[AccountNumber]],ChartofAccounts2[#All],1,FALSE)),"NO","YES")</f>
        <v>YES</v>
      </c>
    </row>
    <row r="467" spans="2:17" s="23" customFormat="1" ht="13.5" x14ac:dyDescent="0.3">
      <c r="B467" s="101" t="s">
        <v>1092</v>
      </c>
      <c r="C467" s="102" t="s">
        <v>1093</v>
      </c>
      <c r="D467" s="105"/>
      <c r="E467" s="105"/>
      <c r="F467" s="105"/>
      <c r="G467" s="105"/>
      <c r="H467" s="105"/>
      <c r="I467" s="105"/>
      <c r="J467" s="105"/>
      <c r="K467" s="105"/>
      <c r="L467" s="105"/>
      <c r="M467" s="105"/>
      <c r="N467" s="105"/>
      <c r="O467" s="105"/>
      <c r="P467" s="118" t="str">
        <f>VLOOKUP(ChartofAccounts[[#This Row],[AccountNumber]],ChartofAccounts2[#All],4,FALSE)</f>
        <v/>
      </c>
      <c r="Q467" s="118" t="str">
        <f>IF(ISNA(VLOOKUP(ChartofAccounts[[#This Row],[AccountNumber]],ChartofAccounts2[#All],1,FALSE)),"NO","YES")</f>
        <v>YES</v>
      </c>
    </row>
    <row r="468" spans="2:17" s="23" customFormat="1" ht="13.5" x14ac:dyDescent="0.3">
      <c r="B468" s="101" t="s">
        <v>1094</v>
      </c>
      <c r="C468" s="102" t="s">
        <v>1095</v>
      </c>
      <c r="D468" s="105"/>
      <c r="E468" s="105"/>
      <c r="F468" s="105"/>
      <c r="G468" s="105"/>
      <c r="H468" s="105"/>
      <c r="I468" s="105"/>
      <c r="J468" s="105"/>
      <c r="K468" s="105"/>
      <c r="L468" s="105"/>
      <c r="M468" s="105"/>
      <c r="N468" s="105"/>
      <c r="O468" s="105"/>
      <c r="P468" s="118" t="str">
        <f>VLOOKUP(ChartofAccounts[[#This Row],[AccountNumber]],ChartofAccounts2[#All],4,FALSE)</f>
        <v/>
      </c>
      <c r="Q468" s="118" t="str">
        <f>IF(ISNA(VLOOKUP(ChartofAccounts[[#This Row],[AccountNumber]],ChartofAccounts2[#All],1,FALSE)),"NO","YES")</f>
        <v>YES</v>
      </c>
    </row>
    <row r="469" spans="2:17" s="23" customFormat="1" ht="13.5" x14ac:dyDescent="0.3">
      <c r="B469" s="101" t="s">
        <v>1096</v>
      </c>
      <c r="C469" s="102" t="s">
        <v>1097</v>
      </c>
      <c r="D469" s="105"/>
      <c r="E469" s="105"/>
      <c r="F469" s="105"/>
      <c r="G469" s="105"/>
      <c r="H469" s="105"/>
      <c r="I469" s="105"/>
      <c r="J469" s="105"/>
      <c r="K469" s="105"/>
      <c r="L469" s="105"/>
      <c r="M469" s="105"/>
      <c r="N469" s="105"/>
      <c r="O469" s="105"/>
      <c r="P469" s="118" t="str">
        <f>VLOOKUP(ChartofAccounts[[#This Row],[AccountNumber]],ChartofAccounts2[#All],4,FALSE)</f>
        <v/>
      </c>
      <c r="Q469" s="118" t="str">
        <f>IF(ISNA(VLOOKUP(ChartofAccounts[[#This Row],[AccountNumber]],ChartofAccounts2[#All],1,FALSE)),"NO","YES")</f>
        <v>YES</v>
      </c>
    </row>
    <row r="470" spans="2:17" s="23" customFormat="1" ht="13.5" x14ac:dyDescent="0.3">
      <c r="B470" s="101" t="s">
        <v>1098</v>
      </c>
      <c r="C470" s="102" t="s">
        <v>1099</v>
      </c>
      <c r="D470" s="105"/>
      <c r="E470" s="105"/>
      <c r="F470" s="105"/>
      <c r="G470" s="105"/>
      <c r="H470" s="105"/>
      <c r="I470" s="105"/>
      <c r="J470" s="105"/>
      <c r="K470" s="105"/>
      <c r="L470" s="105"/>
      <c r="M470" s="105"/>
      <c r="N470" s="105"/>
      <c r="O470" s="105"/>
      <c r="P470" s="118" t="str">
        <f>VLOOKUP(ChartofAccounts[[#This Row],[AccountNumber]],ChartofAccounts2[#All],4,FALSE)</f>
        <v/>
      </c>
      <c r="Q470" s="118" t="str">
        <f>IF(ISNA(VLOOKUP(ChartofAccounts[[#This Row],[AccountNumber]],ChartofAccounts2[#All],1,FALSE)),"NO","YES")</f>
        <v>YES</v>
      </c>
    </row>
    <row r="471" spans="2:17" s="23" customFormat="1" ht="13.5" x14ac:dyDescent="0.3">
      <c r="B471" s="101" t="s">
        <v>1100</v>
      </c>
      <c r="C471" s="102" t="s">
        <v>1101</v>
      </c>
      <c r="D471" s="105"/>
      <c r="E471" s="105"/>
      <c r="F471" s="105"/>
      <c r="G471" s="105"/>
      <c r="H471" s="105"/>
      <c r="I471" s="105"/>
      <c r="J471" s="105"/>
      <c r="K471" s="105"/>
      <c r="L471" s="105"/>
      <c r="M471" s="105"/>
      <c r="N471" s="105"/>
      <c r="O471" s="105"/>
      <c r="P471" s="118" t="str">
        <f>VLOOKUP(ChartofAccounts[[#This Row],[AccountNumber]],ChartofAccounts2[#All],4,FALSE)</f>
        <v/>
      </c>
      <c r="Q471" s="118" t="str">
        <f>IF(ISNA(VLOOKUP(ChartofAccounts[[#This Row],[AccountNumber]],ChartofAccounts2[#All],1,FALSE)),"NO","YES")</f>
        <v>YES</v>
      </c>
    </row>
    <row r="472" spans="2:17" s="23" customFormat="1" ht="13.5" x14ac:dyDescent="0.3">
      <c r="B472" s="101" t="s">
        <v>1102</v>
      </c>
      <c r="C472" s="102" t="s">
        <v>1103</v>
      </c>
      <c r="D472" s="105"/>
      <c r="E472" s="105"/>
      <c r="F472" s="105"/>
      <c r="G472" s="105"/>
      <c r="H472" s="105"/>
      <c r="I472" s="105"/>
      <c r="J472" s="105"/>
      <c r="K472" s="105"/>
      <c r="L472" s="105"/>
      <c r="M472" s="105"/>
      <c r="N472" s="105"/>
      <c r="O472" s="105"/>
      <c r="P472" s="118" t="str">
        <f>VLOOKUP(ChartofAccounts[[#This Row],[AccountNumber]],ChartofAccounts2[#All],4,FALSE)</f>
        <v/>
      </c>
      <c r="Q472" s="118" t="str">
        <f>IF(ISNA(VLOOKUP(ChartofAccounts[[#This Row],[AccountNumber]],ChartofAccounts2[#All],1,FALSE)),"NO","YES")</f>
        <v>YES</v>
      </c>
    </row>
    <row r="473" spans="2:17" s="23" customFormat="1" ht="13.5" x14ac:dyDescent="0.3">
      <c r="B473" s="101" t="s">
        <v>1104</v>
      </c>
      <c r="C473" s="102" t="s">
        <v>1105</v>
      </c>
      <c r="D473" s="105"/>
      <c r="E473" s="105"/>
      <c r="F473" s="105"/>
      <c r="G473" s="105"/>
      <c r="H473" s="105"/>
      <c r="I473" s="105"/>
      <c r="J473" s="105"/>
      <c r="K473" s="105"/>
      <c r="L473" s="105"/>
      <c r="M473" s="105"/>
      <c r="N473" s="105"/>
      <c r="O473" s="105"/>
      <c r="P473" s="118" t="str">
        <f>VLOOKUP(ChartofAccounts[[#This Row],[AccountNumber]],ChartofAccounts2[#All],4,FALSE)</f>
        <v/>
      </c>
      <c r="Q473" s="118" t="str">
        <f>IF(ISNA(VLOOKUP(ChartofAccounts[[#This Row],[AccountNumber]],ChartofAccounts2[#All],1,FALSE)),"NO","YES")</f>
        <v>YES</v>
      </c>
    </row>
    <row r="474" spans="2:17" s="23" customFormat="1" ht="13.5" x14ac:dyDescent="0.3">
      <c r="B474" s="101" t="s">
        <v>1106</v>
      </c>
      <c r="C474" s="102" t="s">
        <v>1107</v>
      </c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5"/>
      <c r="P474" s="118" t="str">
        <f>VLOOKUP(ChartofAccounts[[#This Row],[AccountNumber]],ChartofAccounts2[#All],4,FALSE)</f>
        <v/>
      </c>
      <c r="Q474" s="118" t="str">
        <f>IF(ISNA(VLOOKUP(ChartofAccounts[[#This Row],[AccountNumber]],ChartofAccounts2[#All],1,FALSE)),"NO","YES")</f>
        <v>YES</v>
      </c>
    </row>
    <row r="475" spans="2:17" s="23" customFormat="1" ht="13.5" x14ac:dyDescent="0.3">
      <c r="B475" s="101" t="s">
        <v>1108</v>
      </c>
      <c r="C475" s="102" t="s">
        <v>1109</v>
      </c>
      <c r="D475" s="105"/>
      <c r="E475" s="105"/>
      <c r="F475" s="105"/>
      <c r="G475" s="105"/>
      <c r="H475" s="105"/>
      <c r="I475" s="105"/>
      <c r="J475" s="105"/>
      <c r="K475" s="105"/>
      <c r="L475" s="105"/>
      <c r="M475" s="105"/>
      <c r="N475" s="105"/>
      <c r="O475" s="105"/>
      <c r="P475" s="118" t="str">
        <f>VLOOKUP(ChartofAccounts[[#This Row],[AccountNumber]],ChartofAccounts2[#All],4,FALSE)</f>
        <v/>
      </c>
      <c r="Q475" s="118" t="str">
        <f>IF(ISNA(VLOOKUP(ChartofAccounts[[#This Row],[AccountNumber]],ChartofAccounts2[#All],1,FALSE)),"NO","YES")</f>
        <v>YES</v>
      </c>
    </row>
    <row r="476" spans="2:17" s="23" customFormat="1" ht="13.5" x14ac:dyDescent="0.3">
      <c r="B476" s="101" t="s">
        <v>1110</v>
      </c>
      <c r="C476" s="102" t="s">
        <v>1111</v>
      </c>
      <c r="D476" s="105"/>
      <c r="E476" s="105"/>
      <c r="F476" s="105"/>
      <c r="G476" s="105"/>
      <c r="H476" s="105"/>
      <c r="I476" s="105"/>
      <c r="J476" s="105"/>
      <c r="K476" s="105"/>
      <c r="L476" s="105"/>
      <c r="M476" s="105"/>
      <c r="N476" s="105"/>
      <c r="O476" s="105"/>
      <c r="P476" s="118" t="str">
        <f>VLOOKUP(ChartofAccounts[[#This Row],[AccountNumber]],ChartofAccounts2[#All],4,FALSE)</f>
        <v/>
      </c>
      <c r="Q476" s="118" t="str">
        <f>IF(ISNA(VLOOKUP(ChartofAccounts[[#This Row],[AccountNumber]],ChartofAccounts2[#All],1,FALSE)),"NO","YES")</f>
        <v>YES</v>
      </c>
    </row>
    <row r="477" spans="2:17" s="23" customFormat="1" ht="13.5" x14ac:dyDescent="0.3">
      <c r="B477" s="101" t="s">
        <v>1112</v>
      </c>
      <c r="C477" s="102" t="s">
        <v>1113</v>
      </c>
      <c r="D477" s="105"/>
      <c r="E477" s="105"/>
      <c r="F477" s="105"/>
      <c r="G477" s="105"/>
      <c r="H477" s="105"/>
      <c r="I477" s="105"/>
      <c r="J477" s="105"/>
      <c r="K477" s="105"/>
      <c r="L477" s="105"/>
      <c r="M477" s="105"/>
      <c r="N477" s="105"/>
      <c r="O477" s="105"/>
      <c r="P477" s="118" t="str">
        <f>VLOOKUP(ChartofAccounts[[#This Row],[AccountNumber]],ChartofAccounts2[#All],4,FALSE)</f>
        <v/>
      </c>
      <c r="Q477" s="118" t="str">
        <f>IF(ISNA(VLOOKUP(ChartofAccounts[[#This Row],[AccountNumber]],ChartofAccounts2[#All],1,FALSE)),"NO","YES")</f>
        <v>YES</v>
      </c>
    </row>
    <row r="478" spans="2:17" s="23" customFormat="1" ht="13.5" x14ac:dyDescent="0.3">
      <c r="B478" s="101" t="s">
        <v>1114</v>
      </c>
      <c r="C478" s="102" t="s">
        <v>1115</v>
      </c>
      <c r="D478" s="105"/>
      <c r="E478" s="105"/>
      <c r="F478" s="105"/>
      <c r="G478" s="105"/>
      <c r="H478" s="105"/>
      <c r="I478" s="105"/>
      <c r="J478" s="105"/>
      <c r="K478" s="105"/>
      <c r="L478" s="105"/>
      <c r="M478" s="105"/>
      <c r="N478" s="105"/>
      <c r="O478" s="105"/>
      <c r="P478" s="118" t="str">
        <f>VLOOKUP(ChartofAccounts[[#This Row],[AccountNumber]],ChartofAccounts2[#All],4,FALSE)</f>
        <v/>
      </c>
      <c r="Q478" s="118" t="str">
        <f>IF(ISNA(VLOOKUP(ChartofAccounts[[#This Row],[AccountNumber]],ChartofAccounts2[#All],1,FALSE)),"NO","YES")</f>
        <v>YES</v>
      </c>
    </row>
    <row r="479" spans="2:17" s="23" customFormat="1" ht="13.5" x14ac:dyDescent="0.3">
      <c r="B479" s="101" t="s">
        <v>1116</v>
      </c>
      <c r="C479" s="102" t="s">
        <v>1117</v>
      </c>
      <c r="D479" s="105"/>
      <c r="E479" s="105"/>
      <c r="F479" s="105"/>
      <c r="G479" s="105"/>
      <c r="H479" s="105"/>
      <c r="I479" s="105"/>
      <c r="J479" s="105"/>
      <c r="K479" s="105"/>
      <c r="L479" s="105"/>
      <c r="M479" s="105"/>
      <c r="N479" s="105"/>
      <c r="O479" s="105"/>
      <c r="P479" s="118" t="str">
        <f>VLOOKUP(ChartofAccounts[[#This Row],[AccountNumber]],ChartofAccounts2[#All],4,FALSE)</f>
        <v/>
      </c>
      <c r="Q479" s="118" t="str">
        <f>IF(ISNA(VLOOKUP(ChartofAccounts[[#This Row],[AccountNumber]],ChartofAccounts2[#All],1,FALSE)),"NO","YES")</f>
        <v>YES</v>
      </c>
    </row>
    <row r="480" spans="2:17" s="23" customFormat="1" ht="13.5" x14ac:dyDescent="0.3">
      <c r="B480" s="101" t="s">
        <v>1118</v>
      </c>
      <c r="C480" s="102" t="s">
        <v>1119</v>
      </c>
      <c r="D480" s="105"/>
      <c r="E480" s="105"/>
      <c r="F480" s="105"/>
      <c r="G480" s="105"/>
      <c r="H480" s="105"/>
      <c r="I480" s="105"/>
      <c r="J480" s="105"/>
      <c r="K480" s="105"/>
      <c r="L480" s="105"/>
      <c r="M480" s="105"/>
      <c r="N480" s="105"/>
      <c r="O480" s="105"/>
      <c r="P480" s="118" t="str">
        <f>VLOOKUP(ChartofAccounts[[#This Row],[AccountNumber]],ChartofAccounts2[#All],4,FALSE)</f>
        <v/>
      </c>
      <c r="Q480" s="118" t="str">
        <f>IF(ISNA(VLOOKUP(ChartofAccounts[[#This Row],[AccountNumber]],ChartofAccounts2[#All],1,FALSE)),"NO","YES")</f>
        <v>YES</v>
      </c>
    </row>
    <row r="481" spans="2:17" s="23" customFormat="1" ht="13.5" x14ac:dyDescent="0.3">
      <c r="B481" s="101" t="s">
        <v>1120</v>
      </c>
      <c r="C481" s="102" t="s">
        <v>1121</v>
      </c>
      <c r="D481" s="105"/>
      <c r="E481" s="105"/>
      <c r="F481" s="105"/>
      <c r="G481" s="105"/>
      <c r="H481" s="105"/>
      <c r="I481" s="105"/>
      <c r="J481" s="105"/>
      <c r="K481" s="105"/>
      <c r="L481" s="105"/>
      <c r="M481" s="105"/>
      <c r="N481" s="105"/>
      <c r="O481" s="105"/>
      <c r="P481" s="118" t="str">
        <f>VLOOKUP(ChartofAccounts[[#This Row],[AccountNumber]],ChartofAccounts2[#All],4,FALSE)</f>
        <v/>
      </c>
      <c r="Q481" s="118" t="str">
        <f>IF(ISNA(VLOOKUP(ChartofAccounts[[#This Row],[AccountNumber]],ChartofAccounts2[#All],1,FALSE)),"NO","YES")</f>
        <v>YES</v>
      </c>
    </row>
    <row r="482" spans="2:17" s="23" customFormat="1" ht="13.5" x14ac:dyDescent="0.3">
      <c r="B482" s="101" t="s">
        <v>1122</v>
      </c>
      <c r="C482" s="102" t="s">
        <v>1123</v>
      </c>
      <c r="D482" s="105"/>
      <c r="E482" s="105"/>
      <c r="F482" s="105"/>
      <c r="G482" s="105"/>
      <c r="H482" s="105"/>
      <c r="I482" s="105"/>
      <c r="J482" s="105"/>
      <c r="K482" s="105"/>
      <c r="L482" s="105"/>
      <c r="M482" s="105"/>
      <c r="N482" s="105"/>
      <c r="O482" s="105"/>
      <c r="P482" s="118" t="str">
        <f>VLOOKUP(ChartofAccounts[[#This Row],[AccountNumber]],ChartofAccounts2[#All],4,FALSE)</f>
        <v/>
      </c>
      <c r="Q482" s="118" t="str">
        <f>IF(ISNA(VLOOKUP(ChartofAccounts[[#This Row],[AccountNumber]],ChartofAccounts2[#All],1,FALSE)),"NO","YES")</f>
        <v>YES</v>
      </c>
    </row>
    <row r="483" spans="2:17" s="23" customFormat="1" ht="13.5" x14ac:dyDescent="0.3">
      <c r="B483" s="101" t="s">
        <v>1124</v>
      </c>
      <c r="C483" s="102" t="s">
        <v>1125</v>
      </c>
      <c r="D483" s="105"/>
      <c r="E483" s="105"/>
      <c r="F483" s="105"/>
      <c r="G483" s="105"/>
      <c r="H483" s="105"/>
      <c r="I483" s="105"/>
      <c r="J483" s="105"/>
      <c r="K483" s="105"/>
      <c r="L483" s="105"/>
      <c r="M483" s="105"/>
      <c r="N483" s="105"/>
      <c r="O483" s="105"/>
      <c r="P483" s="118" t="str">
        <f>VLOOKUP(ChartofAccounts[[#This Row],[AccountNumber]],ChartofAccounts2[#All],4,FALSE)</f>
        <v/>
      </c>
      <c r="Q483" s="118" t="str">
        <f>IF(ISNA(VLOOKUP(ChartofAccounts[[#This Row],[AccountNumber]],ChartofAccounts2[#All],1,FALSE)),"NO","YES")</f>
        <v>YES</v>
      </c>
    </row>
    <row r="484" spans="2:17" s="23" customFormat="1" ht="13.5" x14ac:dyDescent="0.3">
      <c r="B484" s="101" t="s">
        <v>1126</v>
      </c>
      <c r="C484" s="102" t="s">
        <v>1127</v>
      </c>
      <c r="D484" s="105"/>
      <c r="E484" s="105"/>
      <c r="F484" s="105"/>
      <c r="G484" s="105"/>
      <c r="H484" s="105"/>
      <c r="I484" s="105"/>
      <c r="J484" s="105"/>
      <c r="K484" s="105"/>
      <c r="L484" s="105"/>
      <c r="M484" s="105"/>
      <c r="N484" s="105"/>
      <c r="O484" s="105"/>
      <c r="P484" s="118" t="str">
        <f>VLOOKUP(ChartofAccounts[[#This Row],[AccountNumber]],ChartofAccounts2[#All],4,FALSE)</f>
        <v/>
      </c>
      <c r="Q484" s="118" t="str">
        <f>IF(ISNA(VLOOKUP(ChartofAccounts[[#This Row],[AccountNumber]],ChartofAccounts2[#All],1,FALSE)),"NO","YES")</f>
        <v>YES</v>
      </c>
    </row>
    <row r="485" spans="2:17" s="23" customFormat="1" ht="13.5" x14ac:dyDescent="0.3">
      <c r="B485" s="101" t="s">
        <v>1128</v>
      </c>
      <c r="C485" s="102" t="s">
        <v>1129</v>
      </c>
      <c r="D485" s="105"/>
      <c r="E485" s="105"/>
      <c r="F485" s="105"/>
      <c r="G485" s="105"/>
      <c r="H485" s="105"/>
      <c r="I485" s="105"/>
      <c r="J485" s="105"/>
      <c r="K485" s="105"/>
      <c r="L485" s="105"/>
      <c r="M485" s="105"/>
      <c r="N485" s="105"/>
      <c r="O485" s="105"/>
      <c r="P485" s="118" t="str">
        <f>VLOOKUP(ChartofAccounts[[#This Row],[AccountNumber]],ChartofAccounts2[#All],4,FALSE)</f>
        <v/>
      </c>
      <c r="Q485" s="118" t="str">
        <f>IF(ISNA(VLOOKUP(ChartofAccounts[[#This Row],[AccountNumber]],ChartofAccounts2[#All],1,FALSE)),"NO","YES")</f>
        <v>YES</v>
      </c>
    </row>
    <row r="486" spans="2:17" s="23" customFormat="1" ht="13.5" x14ac:dyDescent="0.3">
      <c r="B486" s="101" t="s">
        <v>1130</v>
      </c>
      <c r="C486" s="102" t="s">
        <v>1131</v>
      </c>
      <c r="D486" s="105"/>
      <c r="E486" s="105"/>
      <c r="F486" s="105"/>
      <c r="G486" s="105"/>
      <c r="H486" s="105"/>
      <c r="I486" s="105"/>
      <c r="J486" s="105"/>
      <c r="K486" s="105"/>
      <c r="L486" s="105"/>
      <c r="M486" s="105"/>
      <c r="N486" s="105"/>
      <c r="O486" s="105"/>
      <c r="P486" s="118" t="str">
        <f>VLOOKUP(ChartofAccounts[[#This Row],[AccountNumber]],ChartofAccounts2[#All],4,FALSE)</f>
        <v/>
      </c>
      <c r="Q486" s="118" t="str">
        <f>IF(ISNA(VLOOKUP(ChartofAccounts[[#This Row],[AccountNumber]],ChartofAccounts2[#All],1,FALSE)),"NO","YES")</f>
        <v>YES</v>
      </c>
    </row>
    <row r="487" spans="2:17" s="23" customFormat="1" ht="13.5" x14ac:dyDescent="0.3">
      <c r="B487" s="101" t="s">
        <v>1132</v>
      </c>
      <c r="C487" s="102" t="s">
        <v>1133</v>
      </c>
      <c r="D487" s="105"/>
      <c r="E487" s="105"/>
      <c r="F487" s="105"/>
      <c r="G487" s="105"/>
      <c r="H487" s="105"/>
      <c r="I487" s="105"/>
      <c r="J487" s="105"/>
      <c r="K487" s="105"/>
      <c r="L487" s="105"/>
      <c r="M487" s="105"/>
      <c r="N487" s="105"/>
      <c r="O487" s="105"/>
      <c r="P487" s="118" t="str">
        <f>VLOOKUP(ChartofAccounts[[#This Row],[AccountNumber]],ChartofAccounts2[#All],4,FALSE)</f>
        <v/>
      </c>
      <c r="Q487" s="118" t="str">
        <f>IF(ISNA(VLOOKUP(ChartofAccounts[[#This Row],[AccountNumber]],ChartofAccounts2[#All],1,FALSE)),"NO","YES")</f>
        <v>YES</v>
      </c>
    </row>
    <row r="488" spans="2:17" s="23" customFormat="1" ht="13.5" x14ac:dyDescent="0.3">
      <c r="B488" s="101" t="s">
        <v>1134</v>
      </c>
      <c r="C488" s="102" t="s">
        <v>1135</v>
      </c>
      <c r="D488" s="105"/>
      <c r="E488" s="105"/>
      <c r="F488" s="105"/>
      <c r="G488" s="105"/>
      <c r="H488" s="105"/>
      <c r="I488" s="105"/>
      <c r="J488" s="105"/>
      <c r="K488" s="105"/>
      <c r="L488" s="105"/>
      <c r="M488" s="105"/>
      <c r="N488" s="105"/>
      <c r="O488" s="105"/>
      <c r="P488" s="118" t="str">
        <f>VLOOKUP(ChartofAccounts[[#This Row],[AccountNumber]],ChartofAccounts2[#All],4,FALSE)</f>
        <v/>
      </c>
      <c r="Q488" s="118" t="str">
        <f>IF(ISNA(VLOOKUP(ChartofAccounts[[#This Row],[AccountNumber]],ChartofAccounts2[#All],1,FALSE)),"NO","YES")</f>
        <v>YES</v>
      </c>
    </row>
    <row r="489" spans="2:17" s="23" customFormat="1" ht="13.5" x14ac:dyDescent="0.3">
      <c r="B489" s="101" t="s">
        <v>1136</v>
      </c>
      <c r="C489" s="102" t="s">
        <v>1137</v>
      </c>
      <c r="D489" s="105"/>
      <c r="E489" s="105"/>
      <c r="F489" s="105"/>
      <c r="G489" s="105"/>
      <c r="H489" s="105"/>
      <c r="I489" s="105"/>
      <c r="J489" s="105"/>
      <c r="K489" s="105"/>
      <c r="L489" s="105"/>
      <c r="M489" s="105"/>
      <c r="N489" s="105"/>
      <c r="O489" s="105"/>
      <c r="P489" s="118" t="str">
        <f>VLOOKUP(ChartofAccounts[[#This Row],[AccountNumber]],ChartofAccounts2[#All],4,FALSE)</f>
        <v/>
      </c>
      <c r="Q489" s="118" t="str">
        <f>IF(ISNA(VLOOKUP(ChartofAccounts[[#This Row],[AccountNumber]],ChartofAccounts2[#All],1,FALSE)),"NO","YES")</f>
        <v>YES</v>
      </c>
    </row>
    <row r="490" spans="2:17" s="23" customFormat="1" ht="13.5" x14ac:dyDescent="0.3">
      <c r="B490" s="101" t="s">
        <v>1138</v>
      </c>
      <c r="C490" s="102" t="s">
        <v>1139</v>
      </c>
      <c r="D490" s="105"/>
      <c r="E490" s="105"/>
      <c r="F490" s="105"/>
      <c r="G490" s="105"/>
      <c r="H490" s="105"/>
      <c r="I490" s="105"/>
      <c r="J490" s="105"/>
      <c r="K490" s="105"/>
      <c r="L490" s="105"/>
      <c r="M490" s="105"/>
      <c r="N490" s="105"/>
      <c r="O490" s="105"/>
      <c r="P490" s="118" t="str">
        <f>VLOOKUP(ChartofAccounts[[#This Row],[AccountNumber]],ChartofAccounts2[#All],4,FALSE)</f>
        <v/>
      </c>
      <c r="Q490" s="118" t="str">
        <f>IF(ISNA(VLOOKUP(ChartofAccounts[[#This Row],[AccountNumber]],ChartofAccounts2[#All],1,FALSE)),"NO","YES")</f>
        <v>YES</v>
      </c>
    </row>
    <row r="491" spans="2:17" s="23" customFormat="1" ht="13.5" x14ac:dyDescent="0.3">
      <c r="B491" s="101" t="s">
        <v>1140</v>
      </c>
      <c r="C491" s="102" t="s">
        <v>1141</v>
      </c>
      <c r="D491" s="105"/>
      <c r="E491" s="105"/>
      <c r="F491" s="105"/>
      <c r="G491" s="105"/>
      <c r="H491" s="105"/>
      <c r="I491" s="105"/>
      <c r="J491" s="105"/>
      <c r="K491" s="105"/>
      <c r="L491" s="105"/>
      <c r="M491" s="105"/>
      <c r="N491" s="105"/>
      <c r="O491" s="105"/>
      <c r="P491" s="118" t="str">
        <f>VLOOKUP(ChartofAccounts[[#This Row],[AccountNumber]],ChartofAccounts2[#All],4,FALSE)</f>
        <v/>
      </c>
      <c r="Q491" s="118" t="str">
        <f>IF(ISNA(VLOOKUP(ChartofAccounts[[#This Row],[AccountNumber]],ChartofAccounts2[#All],1,FALSE)),"NO","YES")</f>
        <v>YES</v>
      </c>
    </row>
    <row r="492" spans="2:17" s="23" customFormat="1" ht="13.5" x14ac:dyDescent="0.3">
      <c r="B492" s="101" t="s">
        <v>1142</v>
      </c>
      <c r="C492" s="102" t="s">
        <v>1143</v>
      </c>
      <c r="D492" s="105"/>
      <c r="E492" s="105"/>
      <c r="F492" s="105"/>
      <c r="G492" s="105"/>
      <c r="H492" s="105"/>
      <c r="I492" s="105"/>
      <c r="J492" s="105"/>
      <c r="K492" s="105"/>
      <c r="L492" s="105"/>
      <c r="M492" s="105"/>
      <c r="N492" s="105"/>
      <c r="O492" s="105"/>
      <c r="P492" s="118" t="str">
        <f>VLOOKUP(ChartofAccounts[[#This Row],[AccountNumber]],ChartofAccounts2[#All],4,FALSE)</f>
        <v/>
      </c>
      <c r="Q492" s="118" t="str">
        <f>IF(ISNA(VLOOKUP(ChartofAccounts[[#This Row],[AccountNumber]],ChartofAccounts2[#All],1,FALSE)),"NO","YES")</f>
        <v>YES</v>
      </c>
    </row>
    <row r="493" spans="2:17" s="23" customFormat="1" ht="13.5" x14ac:dyDescent="0.3">
      <c r="B493" s="101" t="s">
        <v>1144</v>
      </c>
      <c r="C493" s="102" t="s">
        <v>1145</v>
      </c>
      <c r="D493" s="105"/>
      <c r="E493" s="105"/>
      <c r="F493" s="105"/>
      <c r="G493" s="105"/>
      <c r="H493" s="105"/>
      <c r="I493" s="105"/>
      <c r="J493" s="105"/>
      <c r="K493" s="105"/>
      <c r="L493" s="105"/>
      <c r="M493" s="105"/>
      <c r="N493" s="105"/>
      <c r="O493" s="105"/>
      <c r="P493" s="118" t="str">
        <f>VLOOKUP(ChartofAccounts[[#This Row],[AccountNumber]],ChartofAccounts2[#All],4,FALSE)</f>
        <v/>
      </c>
      <c r="Q493" s="118" t="str">
        <f>IF(ISNA(VLOOKUP(ChartofAccounts[[#This Row],[AccountNumber]],ChartofAccounts2[#All],1,FALSE)),"NO","YES")</f>
        <v>YES</v>
      </c>
    </row>
    <row r="494" spans="2:17" s="23" customFormat="1" ht="13.5" x14ac:dyDescent="0.3">
      <c r="B494" s="101" t="s">
        <v>1146</v>
      </c>
      <c r="C494" s="102" t="s">
        <v>1147</v>
      </c>
      <c r="D494" s="105"/>
      <c r="E494" s="105"/>
      <c r="F494" s="105"/>
      <c r="G494" s="105"/>
      <c r="H494" s="105"/>
      <c r="I494" s="105"/>
      <c r="J494" s="105"/>
      <c r="K494" s="105"/>
      <c r="L494" s="105"/>
      <c r="M494" s="105"/>
      <c r="N494" s="105"/>
      <c r="O494" s="105"/>
      <c r="P494" s="118" t="str">
        <f>VLOOKUP(ChartofAccounts[[#This Row],[AccountNumber]],ChartofAccounts2[#All],4,FALSE)</f>
        <v/>
      </c>
      <c r="Q494" s="118" t="str">
        <f>IF(ISNA(VLOOKUP(ChartofAccounts[[#This Row],[AccountNumber]],ChartofAccounts2[#All],1,FALSE)),"NO","YES")</f>
        <v>YES</v>
      </c>
    </row>
    <row r="495" spans="2:17" s="23" customFormat="1" ht="13.5" x14ac:dyDescent="0.3">
      <c r="B495" s="101" t="s">
        <v>1148</v>
      </c>
      <c r="C495" s="102" t="s">
        <v>1149</v>
      </c>
      <c r="D495" s="105"/>
      <c r="E495" s="105"/>
      <c r="F495" s="105"/>
      <c r="G495" s="105"/>
      <c r="H495" s="105"/>
      <c r="I495" s="105"/>
      <c r="J495" s="105"/>
      <c r="K495" s="105"/>
      <c r="L495" s="105"/>
      <c r="M495" s="105"/>
      <c r="N495" s="105"/>
      <c r="O495" s="105"/>
      <c r="P495" s="118" t="str">
        <f>VLOOKUP(ChartofAccounts[[#This Row],[AccountNumber]],ChartofAccounts2[#All],4,FALSE)</f>
        <v/>
      </c>
      <c r="Q495" s="118" t="str">
        <f>IF(ISNA(VLOOKUP(ChartofAccounts[[#This Row],[AccountNumber]],ChartofAccounts2[#All],1,FALSE)),"NO","YES")</f>
        <v>YES</v>
      </c>
    </row>
    <row r="496" spans="2:17" s="23" customFormat="1" ht="13.5" x14ac:dyDescent="0.3">
      <c r="B496" s="101" t="s">
        <v>1150</v>
      </c>
      <c r="C496" s="102" t="s">
        <v>1151</v>
      </c>
      <c r="D496" s="105"/>
      <c r="E496" s="105"/>
      <c r="F496" s="105"/>
      <c r="G496" s="105"/>
      <c r="H496" s="105"/>
      <c r="I496" s="105"/>
      <c r="J496" s="105"/>
      <c r="K496" s="105"/>
      <c r="L496" s="105"/>
      <c r="M496" s="105"/>
      <c r="N496" s="105"/>
      <c r="O496" s="105"/>
      <c r="P496" s="118" t="str">
        <f>VLOOKUP(ChartofAccounts[[#This Row],[AccountNumber]],ChartofAccounts2[#All],4,FALSE)</f>
        <v/>
      </c>
      <c r="Q496" s="118" t="str">
        <f>IF(ISNA(VLOOKUP(ChartofAccounts[[#This Row],[AccountNumber]],ChartofAccounts2[#All],1,FALSE)),"NO","YES")</f>
        <v>YES</v>
      </c>
    </row>
    <row r="497" spans="2:17" s="23" customFormat="1" ht="13.5" x14ac:dyDescent="0.3">
      <c r="B497" s="101" t="s">
        <v>1152</v>
      </c>
      <c r="C497" s="102" t="s">
        <v>1153</v>
      </c>
      <c r="D497" s="105"/>
      <c r="E497" s="105"/>
      <c r="F497" s="105"/>
      <c r="G497" s="105"/>
      <c r="H497" s="105"/>
      <c r="I497" s="105"/>
      <c r="J497" s="105"/>
      <c r="K497" s="105"/>
      <c r="L497" s="105"/>
      <c r="M497" s="105"/>
      <c r="N497" s="105"/>
      <c r="O497" s="105"/>
      <c r="P497" s="118" t="str">
        <f>VLOOKUP(ChartofAccounts[[#This Row],[AccountNumber]],ChartofAccounts2[#All],4,FALSE)</f>
        <v/>
      </c>
      <c r="Q497" s="118" t="str">
        <f>IF(ISNA(VLOOKUP(ChartofAccounts[[#This Row],[AccountNumber]],ChartofAccounts2[#All],1,FALSE)),"NO","YES")</f>
        <v>YES</v>
      </c>
    </row>
    <row r="498" spans="2:17" s="23" customFormat="1" ht="13.5" x14ac:dyDescent="0.3">
      <c r="B498" s="101" t="s">
        <v>1154</v>
      </c>
      <c r="C498" s="102" t="s">
        <v>1155</v>
      </c>
      <c r="D498" s="105"/>
      <c r="E498" s="105"/>
      <c r="F498" s="105"/>
      <c r="G498" s="105"/>
      <c r="H498" s="105"/>
      <c r="I498" s="105"/>
      <c r="J498" s="105"/>
      <c r="K498" s="105"/>
      <c r="L498" s="105"/>
      <c r="M498" s="105"/>
      <c r="N498" s="105"/>
      <c r="O498" s="105"/>
      <c r="P498" s="118" t="str">
        <f>VLOOKUP(ChartofAccounts[[#This Row],[AccountNumber]],ChartofAccounts2[#All],4,FALSE)</f>
        <v/>
      </c>
      <c r="Q498" s="118" t="str">
        <f>IF(ISNA(VLOOKUP(ChartofAccounts[[#This Row],[AccountNumber]],ChartofAccounts2[#All],1,FALSE)),"NO","YES")</f>
        <v>YES</v>
      </c>
    </row>
    <row r="499" spans="2:17" s="23" customFormat="1" ht="13.5" x14ac:dyDescent="0.3">
      <c r="B499" s="101" t="s">
        <v>1156</v>
      </c>
      <c r="C499" s="102" t="s">
        <v>1157</v>
      </c>
      <c r="D499" s="105"/>
      <c r="E499" s="105"/>
      <c r="F499" s="105"/>
      <c r="G499" s="105"/>
      <c r="H499" s="105"/>
      <c r="I499" s="105"/>
      <c r="J499" s="105"/>
      <c r="K499" s="105"/>
      <c r="L499" s="105"/>
      <c r="M499" s="105"/>
      <c r="N499" s="105"/>
      <c r="O499" s="105"/>
      <c r="P499" s="118" t="str">
        <f>VLOOKUP(ChartofAccounts[[#This Row],[AccountNumber]],ChartofAccounts2[#All],4,FALSE)</f>
        <v/>
      </c>
      <c r="Q499" s="118" t="str">
        <f>IF(ISNA(VLOOKUP(ChartofAccounts[[#This Row],[AccountNumber]],ChartofAccounts2[#All],1,FALSE)),"NO","YES")</f>
        <v>YES</v>
      </c>
    </row>
    <row r="500" spans="2:17" s="23" customFormat="1" ht="13.5" x14ac:dyDescent="0.3">
      <c r="B500" s="101" t="s">
        <v>1158</v>
      </c>
      <c r="C500" s="102" t="s">
        <v>1159</v>
      </c>
      <c r="D500" s="105"/>
      <c r="E500" s="105"/>
      <c r="F500" s="105"/>
      <c r="G500" s="105"/>
      <c r="H500" s="105"/>
      <c r="I500" s="105"/>
      <c r="J500" s="105"/>
      <c r="K500" s="105"/>
      <c r="L500" s="105"/>
      <c r="M500" s="105"/>
      <c r="N500" s="105"/>
      <c r="O500" s="105"/>
      <c r="P500" s="118" t="str">
        <f>VLOOKUP(ChartofAccounts[[#This Row],[AccountNumber]],ChartofAccounts2[#All],4,FALSE)</f>
        <v/>
      </c>
      <c r="Q500" s="118" t="str">
        <f>IF(ISNA(VLOOKUP(ChartofAccounts[[#This Row],[AccountNumber]],ChartofAccounts2[#All],1,FALSE)),"NO","YES")</f>
        <v>YES</v>
      </c>
    </row>
    <row r="501" spans="2:17" s="23" customFormat="1" ht="13.5" x14ac:dyDescent="0.3">
      <c r="B501" s="101" t="s">
        <v>1160</v>
      </c>
      <c r="C501" s="102" t="s">
        <v>1161</v>
      </c>
      <c r="D501" s="105"/>
      <c r="E501" s="105"/>
      <c r="F501" s="105"/>
      <c r="G501" s="105"/>
      <c r="H501" s="105"/>
      <c r="I501" s="105"/>
      <c r="J501" s="105"/>
      <c r="K501" s="105"/>
      <c r="L501" s="105"/>
      <c r="M501" s="105"/>
      <c r="N501" s="105"/>
      <c r="O501" s="105"/>
      <c r="P501" s="118" t="str">
        <f>VLOOKUP(ChartofAccounts[[#This Row],[AccountNumber]],ChartofAccounts2[#All],4,FALSE)</f>
        <v/>
      </c>
      <c r="Q501" s="118" t="str">
        <f>IF(ISNA(VLOOKUP(ChartofAccounts[[#This Row],[AccountNumber]],ChartofAccounts2[#All],1,FALSE)),"NO","YES")</f>
        <v>YES</v>
      </c>
    </row>
    <row r="502" spans="2:17" s="23" customFormat="1" ht="13.5" x14ac:dyDescent="0.3">
      <c r="B502" s="101" t="s">
        <v>1162</v>
      </c>
      <c r="C502" s="102" t="s">
        <v>1163</v>
      </c>
      <c r="D502" s="105"/>
      <c r="E502" s="105"/>
      <c r="F502" s="105"/>
      <c r="G502" s="105"/>
      <c r="H502" s="105"/>
      <c r="I502" s="105"/>
      <c r="J502" s="105"/>
      <c r="K502" s="105"/>
      <c r="L502" s="105"/>
      <c r="M502" s="105"/>
      <c r="N502" s="105"/>
      <c r="O502" s="105"/>
      <c r="P502" s="118" t="str">
        <f>VLOOKUP(ChartofAccounts[[#This Row],[AccountNumber]],ChartofAccounts2[#All],4,FALSE)</f>
        <v/>
      </c>
      <c r="Q502" s="118" t="str">
        <f>IF(ISNA(VLOOKUP(ChartofAccounts[[#This Row],[AccountNumber]],ChartofAccounts2[#All],1,FALSE)),"NO","YES")</f>
        <v>YES</v>
      </c>
    </row>
    <row r="503" spans="2:17" s="23" customFormat="1" ht="13.5" x14ac:dyDescent="0.3">
      <c r="B503" s="101" t="s">
        <v>1164</v>
      </c>
      <c r="C503" s="102" t="s">
        <v>1165</v>
      </c>
      <c r="D503" s="105"/>
      <c r="E503" s="105"/>
      <c r="F503" s="105"/>
      <c r="G503" s="105"/>
      <c r="H503" s="105"/>
      <c r="I503" s="105"/>
      <c r="J503" s="105"/>
      <c r="K503" s="105"/>
      <c r="L503" s="105"/>
      <c r="M503" s="105"/>
      <c r="N503" s="105"/>
      <c r="O503" s="105"/>
      <c r="P503" s="118" t="str">
        <f>VLOOKUP(ChartofAccounts[[#This Row],[AccountNumber]],ChartofAccounts2[#All],4,FALSE)</f>
        <v/>
      </c>
      <c r="Q503" s="118" t="str">
        <f>IF(ISNA(VLOOKUP(ChartofAccounts[[#This Row],[AccountNumber]],ChartofAccounts2[#All],1,FALSE)),"NO","YES")</f>
        <v>YES</v>
      </c>
    </row>
    <row r="504" spans="2:17" s="23" customFormat="1" ht="13.5" x14ac:dyDescent="0.3">
      <c r="B504" s="101" t="s">
        <v>1166</v>
      </c>
      <c r="C504" s="102" t="s">
        <v>1167</v>
      </c>
      <c r="D504" s="105"/>
      <c r="E504" s="105"/>
      <c r="F504" s="105"/>
      <c r="G504" s="105"/>
      <c r="H504" s="105"/>
      <c r="I504" s="105"/>
      <c r="J504" s="105"/>
      <c r="K504" s="105"/>
      <c r="L504" s="105"/>
      <c r="M504" s="105"/>
      <c r="N504" s="105"/>
      <c r="O504" s="105"/>
      <c r="P504" s="118" t="str">
        <f>VLOOKUP(ChartofAccounts[[#This Row],[AccountNumber]],ChartofAccounts2[#All],4,FALSE)</f>
        <v/>
      </c>
      <c r="Q504" s="118" t="str">
        <f>IF(ISNA(VLOOKUP(ChartofAccounts[[#This Row],[AccountNumber]],ChartofAccounts2[#All],1,FALSE)),"NO","YES")</f>
        <v>YES</v>
      </c>
    </row>
    <row r="505" spans="2:17" s="23" customFormat="1" ht="13.5" x14ac:dyDescent="0.3">
      <c r="B505" s="101" t="s">
        <v>1168</v>
      </c>
      <c r="C505" s="102" t="s">
        <v>1169</v>
      </c>
      <c r="D505" s="105"/>
      <c r="E505" s="105"/>
      <c r="F505" s="105"/>
      <c r="G505" s="105"/>
      <c r="H505" s="105"/>
      <c r="I505" s="105"/>
      <c r="J505" s="105"/>
      <c r="K505" s="105"/>
      <c r="L505" s="105"/>
      <c r="M505" s="105"/>
      <c r="N505" s="105"/>
      <c r="O505" s="105"/>
      <c r="P505" s="118" t="str">
        <f>VLOOKUP(ChartofAccounts[[#This Row],[AccountNumber]],ChartofAccounts2[#All],4,FALSE)</f>
        <v/>
      </c>
      <c r="Q505" s="118" t="str">
        <f>IF(ISNA(VLOOKUP(ChartofAccounts[[#This Row],[AccountNumber]],ChartofAccounts2[#All],1,FALSE)),"NO","YES")</f>
        <v>YES</v>
      </c>
    </row>
    <row r="506" spans="2:17" s="23" customFormat="1" ht="13.5" x14ac:dyDescent="0.3">
      <c r="B506" s="101" t="s">
        <v>1170</v>
      </c>
      <c r="C506" s="102" t="s">
        <v>1171</v>
      </c>
      <c r="D506" s="105"/>
      <c r="E506" s="105"/>
      <c r="F506" s="105"/>
      <c r="G506" s="105"/>
      <c r="H506" s="105"/>
      <c r="I506" s="105"/>
      <c r="J506" s="105"/>
      <c r="K506" s="105"/>
      <c r="L506" s="105"/>
      <c r="M506" s="105"/>
      <c r="N506" s="105"/>
      <c r="O506" s="105"/>
      <c r="P506" s="118" t="str">
        <f>VLOOKUP(ChartofAccounts[[#This Row],[AccountNumber]],ChartofAccounts2[#All],4,FALSE)</f>
        <v/>
      </c>
      <c r="Q506" s="118" t="str">
        <f>IF(ISNA(VLOOKUP(ChartofAccounts[[#This Row],[AccountNumber]],ChartofAccounts2[#All],1,FALSE)),"NO","YES")</f>
        <v>YES</v>
      </c>
    </row>
    <row r="507" spans="2:17" s="23" customFormat="1" x14ac:dyDescent="0.2">
      <c r="B507" s="1"/>
      <c r="C507" s="1"/>
      <c r="D507" s="141"/>
      <c r="E507" s="53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</row>
    <row r="508" spans="2:17" s="23" customFormat="1" x14ac:dyDescent="0.2">
      <c r="B508" s="1"/>
      <c r="C508" s="1"/>
      <c r="D508" s="141"/>
      <c r="E508" s="53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</row>
    <row r="509" spans="2:17" s="23" customFormat="1" x14ac:dyDescent="0.2">
      <c r="B509" s="1"/>
      <c r="C509" s="1"/>
      <c r="D509" s="141"/>
      <c r="E509" s="53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</row>
    <row r="510" spans="2:17" s="23" customFormat="1" x14ac:dyDescent="0.2">
      <c r="B510" s="1"/>
      <c r="C510" s="1"/>
      <c r="D510" s="141"/>
      <c r="E510" s="53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</row>
    <row r="511" spans="2:17" s="23" customFormat="1" x14ac:dyDescent="0.2">
      <c r="B511" s="1"/>
      <c r="C511" s="1"/>
      <c r="D511" s="141"/>
      <c r="E511" s="53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</row>
    <row r="512" spans="2:17" s="23" customFormat="1" x14ac:dyDescent="0.2">
      <c r="B512" s="1"/>
      <c r="C512" s="1"/>
      <c r="D512" s="141"/>
      <c r="E512" s="53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</row>
    <row r="513" spans="2:16" s="23" customFormat="1" x14ac:dyDescent="0.2">
      <c r="B513" s="1"/>
      <c r="C513" s="1"/>
      <c r="D513" s="141"/>
      <c r="E513" s="53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</row>
    <row r="514" spans="2:16" s="23" customFormat="1" x14ac:dyDescent="0.2">
      <c r="B514" s="1"/>
      <c r="C514" s="1"/>
      <c r="D514" s="141"/>
      <c r="E514" s="53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</row>
    <row r="515" spans="2:16" s="23" customFormat="1" x14ac:dyDescent="0.2">
      <c r="B515" s="1"/>
      <c r="C515" s="1"/>
      <c r="D515" s="141"/>
      <c r="E515" s="53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</row>
    <row r="516" spans="2:16" s="23" customFormat="1" x14ac:dyDescent="0.2">
      <c r="B516" s="1"/>
      <c r="C516" s="1"/>
      <c r="D516" s="141"/>
      <c r="E516" s="53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</row>
    <row r="517" spans="2:16" s="23" customFormat="1" x14ac:dyDescent="0.2">
      <c r="B517" s="1"/>
      <c r="C517" s="1"/>
      <c r="D517" s="141"/>
      <c r="E517" s="53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</row>
    <row r="518" spans="2:16" s="23" customFormat="1" x14ac:dyDescent="0.2">
      <c r="B518" s="1"/>
      <c r="C518" s="1"/>
      <c r="D518" s="141"/>
      <c r="E518" s="53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</row>
    <row r="519" spans="2:16" s="23" customFormat="1" x14ac:dyDescent="0.2">
      <c r="B519" s="1"/>
      <c r="C519" s="1"/>
      <c r="D519" s="141"/>
      <c r="E519" s="53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</row>
    <row r="520" spans="2:16" s="23" customFormat="1" x14ac:dyDescent="0.2">
      <c r="B520" s="1"/>
      <c r="C520" s="1"/>
      <c r="D520" s="141"/>
      <c r="E520" s="53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</row>
    <row r="521" spans="2:16" s="23" customFormat="1" x14ac:dyDescent="0.2">
      <c r="B521" s="1"/>
      <c r="C521" s="1"/>
      <c r="D521" s="141"/>
      <c r="E521" s="53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</row>
    <row r="522" spans="2:16" s="23" customFormat="1" x14ac:dyDescent="0.2">
      <c r="B522" s="1"/>
      <c r="C522" s="1"/>
      <c r="D522" s="141"/>
      <c r="E522" s="53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</row>
    <row r="523" spans="2:16" s="23" customFormat="1" x14ac:dyDescent="0.2">
      <c r="B523" s="1"/>
      <c r="C523" s="1"/>
      <c r="D523" s="141"/>
      <c r="E523" s="53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</row>
    <row r="524" spans="2:16" s="23" customFormat="1" x14ac:dyDescent="0.2">
      <c r="B524" s="1"/>
      <c r="C524" s="1"/>
      <c r="D524" s="141"/>
      <c r="E524" s="53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</row>
    <row r="525" spans="2:16" s="23" customFormat="1" x14ac:dyDescent="0.2">
      <c r="B525" s="1"/>
      <c r="C525" s="1"/>
      <c r="D525" s="141"/>
      <c r="E525" s="53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</row>
    <row r="526" spans="2:16" s="23" customFormat="1" x14ac:dyDescent="0.2">
      <c r="B526" s="1"/>
      <c r="C526" s="1"/>
      <c r="D526" s="141"/>
      <c r="E526" s="53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</row>
    <row r="527" spans="2:16" s="23" customFormat="1" x14ac:dyDescent="0.2">
      <c r="B527" s="1"/>
      <c r="C527" s="1"/>
      <c r="D527" s="141"/>
      <c r="E527" s="53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</row>
    <row r="528" spans="2:16" s="23" customFormat="1" x14ac:dyDescent="0.2">
      <c r="B528" s="1"/>
      <c r="C528" s="1"/>
      <c r="D528" s="141"/>
      <c r="E528" s="53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</row>
    <row r="529" spans="2:16" s="23" customFormat="1" x14ac:dyDescent="0.2">
      <c r="B529" s="1"/>
      <c r="C529" s="1"/>
      <c r="D529" s="141"/>
      <c r="E529" s="53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</row>
    <row r="530" spans="2:16" s="23" customFormat="1" x14ac:dyDescent="0.2">
      <c r="B530" s="1"/>
      <c r="C530" s="1"/>
      <c r="D530" s="141"/>
      <c r="E530" s="53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</row>
    <row r="531" spans="2:16" s="23" customFormat="1" x14ac:dyDescent="0.2">
      <c r="B531" s="1"/>
      <c r="C531" s="1"/>
      <c r="D531" s="141"/>
      <c r="E531" s="53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</row>
    <row r="532" spans="2:16" s="23" customFormat="1" x14ac:dyDescent="0.2">
      <c r="B532" s="1"/>
      <c r="C532" s="1"/>
      <c r="D532" s="141"/>
      <c r="E532" s="53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</row>
    <row r="533" spans="2:16" s="23" customFormat="1" x14ac:dyDescent="0.2">
      <c r="B533" s="1"/>
      <c r="C533" s="1"/>
      <c r="D533" s="141"/>
      <c r="E533" s="53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</row>
    <row r="534" spans="2:16" s="23" customFormat="1" x14ac:dyDescent="0.2">
      <c r="B534" s="1"/>
      <c r="C534" s="1"/>
      <c r="D534" s="141"/>
      <c r="E534" s="53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</row>
    <row r="535" spans="2:16" s="23" customFormat="1" x14ac:dyDescent="0.2">
      <c r="B535" s="1"/>
      <c r="C535" s="1"/>
      <c r="D535" s="141"/>
      <c r="E535" s="53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</row>
    <row r="536" spans="2:16" s="23" customFormat="1" x14ac:dyDescent="0.2">
      <c r="B536" s="1"/>
      <c r="C536" s="1"/>
      <c r="D536" s="141"/>
      <c r="E536" s="53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</row>
    <row r="537" spans="2:16" s="23" customFormat="1" x14ac:dyDescent="0.2">
      <c r="B537" s="1"/>
      <c r="C537" s="1"/>
      <c r="D537" s="141"/>
      <c r="E537" s="53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</row>
    <row r="538" spans="2:16" s="23" customFormat="1" x14ac:dyDescent="0.2">
      <c r="B538" s="1"/>
      <c r="C538" s="1"/>
      <c r="D538" s="141"/>
      <c r="E538" s="53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</row>
    <row r="539" spans="2:16" s="23" customFormat="1" x14ac:dyDescent="0.2">
      <c r="B539" s="1"/>
      <c r="C539" s="1"/>
      <c r="D539" s="141"/>
      <c r="E539" s="53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</row>
    <row r="540" spans="2:16" s="23" customFormat="1" x14ac:dyDescent="0.2">
      <c r="B540" s="1"/>
      <c r="C540" s="1"/>
      <c r="D540" s="141"/>
      <c r="E540" s="53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</row>
    <row r="541" spans="2:16" s="23" customFormat="1" x14ac:dyDescent="0.2">
      <c r="B541" s="1"/>
      <c r="C541" s="1"/>
      <c r="D541" s="141"/>
      <c r="E541" s="53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</row>
    <row r="542" spans="2:16" s="23" customFormat="1" x14ac:dyDescent="0.2">
      <c r="B542" s="1"/>
      <c r="C542" s="1"/>
      <c r="D542" s="141"/>
      <c r="E542" s="53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</row>
    <row r="543" spans="2:16" s="23" customFormat="1" x14ac:dyDescent="0.2">
      <c r="B543" s="1"/>
      <c r="C543" s="1"/>
      <c r="D543" s="141"/>
      <c r="E543" s="53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</row>
    <row r="544" spans="2:16" s="23" customFormat="1" x14ac:dyDescent="0.2">
      <c r="B544" s="1"/>
      <c r="C544" s="1"/>
      <c r="D544" s="141"/>
      <c r="E544" s="53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</row>
    <row r="545" spans="2:16" s="23" customFormat="1" x14ac:dyDescent="0.2">
      <c r="B545" s="1"/>
      <c r="C545" s="1"/>
      <c r="D545" s="141"/>
      <c r="E545" s="53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</row>
    <row r="546" spans="2:16" s="23" customFormat="1" x14ac:dyDescent="0.2">
      <c r="B546" s="1"/>
      <c r="C546" s="1"/>
      <c r="D546" s="141"/>
      <c r="E546" s="53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</row>
    <row r="547" spans="2:16" s="23" customFormat="1" x14ac:dyDescent="0.2">
      <c r="B547" s="1"/>
      <c r="C547" s="1"/>
      <c r="D547" s="141"/>
      <c r="E547" s="53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</row>
    <row r="548" spans="2:16" s="23" customFormat="1" x14ac:dyDescent="0.2">
      <c r="B548" s="1"/>
      <c r="C548" s="1"/>
      <c r="D548" s="141"/>
      <c r="E548" s="53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</row>
    <row r="549" spans="2:16" s="23" customFormat="1" x14ac:dyDescent="0.2">
      <c r="B549" s="1"/>
      <c r="C549" s="1"/>
      <c r="D549" s="141"/>
      <c r="E549" s="53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</row>
    <row r="550" spans="2:16" s="23" customFormat="1" x14ac:dyDescent="0.2">
      <c r="B550" s="1"/>
      <c r="C550" s="1"/>
      <c r="D550" s="141"/>
      <c r="E550" s="53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</row>
    <row r="551" spans="2:16" s="23" customFormat="1" x14ac:dyDescent="0.2">
      <c r="B551" s="1"/>
      <c r="C551" s="1"/>
      <c r="D551" s="141"/>
      <c r="E551" s="53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</row>
    <row r="552" spans="2:16" s="23" customFormat="1" x14ac:dyDescent="0.2">
      <c r="B552" s="1"/>
      <c r="C552" s="1"/>
      <c r="D552" s="141"/>
      <c r="E552" s="53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</row>
    <row r="553" spans="2:16" s="23" customFormat="1" x14ac:dyDescent="0.2">
      <c r="B553" s="1"/>
      <c r="C553" s="1"/>
      <c r="D553" s="141"/>
      <c r="E553" s="53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</row>
    <row r="554" spans="2:16" s="23" customFormat="1" x14ac:dyDescent="0.2">
      <c r="B554" s="1"/>
      <c r="C554" s="1"/>
      <c r="D554" s="141"/>
      <c r="E554" s="53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</row>
    <row r="555" spans="2:16" s="23" customFormat="1" x14ac:dyDescent="0.2">
      <c r="B555" s="1"/>
      <c r="C555" s="1"/>
      <c r="D555" s="141"/>
      <c r="E555" s="53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</row>
    <row r="556" spans="2:16" s="23" customFormat="1" x14ac:dyDescent="0.2">
      <c r="B556" s="1"/>
      <c r="C556" s="1"/>
      <c r="D556" s="141"/>
      <c r="E556" s="53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</row>
    <row r="557" spans="2:16" s="23" customFormat="1" x14ac:dyDescent="0.2">
      <c r="B557" s="1"/>
      <c r="C557" s="1"/>
      <c r="D557" s="141"/>
      <c r="E557" s="53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</row>
    <row r="558" spans="2:16" s="23" customFormat="1" x14ac:dyDescent="0.2">
      <c r="B558" s="1"/>
      <c r="C558" s="1"/>
      <c r="D558" s="141"/>
      <c r="E558" s="53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</row>
    <row r="559" spans="2:16" s="23" customFormat="1" x14ac:dyDescent="0.2">
      <c r="B559" s="1"/>
      <c r="C559" s="1"/>
      <c r="D559" s="141"/>
      <c r="E559" s="53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</row>
    <row r="560" spans="2:16" s="23" customFormat="1" x14ac:dyDescent="0.2">
      <c r="B560" s="1"/>
      <c r="C560" s="1"/>
      <c r="D560" s="141"/>
      <c r="E560" s="53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</row>
    <row r="561" spans="2:16" s="23" customFormat="1" x14ac:dyDescent="0.2">
      <c r="B561" s="1"/>
      <c r="C561" s="1"/>
      <c r="D561" s="141"/>
      <c r="E561" s="53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</row>
    <row r="562" spans="2:16" s="23" customFormat="1" x14ac:dyDescent="0.2">
      <c r="B562" s="1"/>
      <c r="C562" s="1"/>
      <c r="D562" s="141"/>
      <c r="E562" s="53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</row>
    <row r="563" spans="2:16" s="23" customFormat="1" x14ac:dyDescent="0.2">
      <c r="B563" s="1"/>
      <c r="C563" s="1"/>
      <c r="D563" s="141"/>
      <c r="E563" s="53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</row>
    <row r="564" spans="2:16" s="23" customFormat="1" x14ac:dyDescent="0.2">
      <c r="B564" s="1"/>
      <c r="C564" s="1"/>
      <c r="D564" s="141"/>
      <c r="E564" s="53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</row>
    <row r="565" spans="2:16" s="23" customFormat="1" x14ac:dyDescent="0.2">
      <c r="B565" s="1"/>
      <c r="C565" s="1"/>
      <c r="D565" s="141"/>
      <c r="E565" s="53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</row>
    <row r="566" spans="2:16" s="23" customFormat="1" x14ac:dyDescent="0.2">
      <c r="B566" s="1"/>
      <c r="C566" s="1"/>
      <c r="D566" s="141"/>
      <c r="E566" s="53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</row>
    <row r="567" spans="2:16" s="23" customFormat="1" x14ac:dyDescent="0.2">
      <c r="B567" s="1"/>
      <c r="C567" s="1"/>
      <c r="D567" s="141"/>
      <c r="E567" s="53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</row>
    <row r="568" spans="2:16" s="23" customFormat="1" x14ac:dyDescent="0.2">
      <c r="B568" s="1"/>
      <c r="C568" s="1"/>
      <c r="D568" s="141"/>
      <c r="E568" s="53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</row>
    <row r="569" spans="2:16" s="23" customFormat="1" x14ac:dyDescent="0.2">
      <c r="B569" s="1"/>
      <c r="C569" s="1"/>
      <c r="D569" s="141"/>
      <c r="E569" s="53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</row>
    <row r="570" spans="2:16" s="23" customFormat="1" x14ac:dyDescent="0.2">
      <c r="B570" s="1"/>
      <c r="C570" s="1"/>
      <c r="D570" s="141"/>
      <c r="E570" s="53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</row>
    <row r="571" spans="2:16" s="23" customFormat="1" x14ac:dyDescent="0.2">
      <c r="B571" s="1"/>
      <c r="C571" s="1"/>
      <c r="D571" s="141"/>
      <c r="E571" s="53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</row>
    <row r="572" spans="2:16" s="23" customFormat="1" x14ac:dyDescent="0.2">
      <c r="B572" s="1"/>
      <c r="C572" s="1"/>
      <c r="D572" s="141"/>
      <c r="E572" s="53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</row>
    <row r="573" spans="2:16" s="23" customFormat="1" x14ac:dyDescent="0.2">
      <c r="B573" s="1"/>
      <c r="C573" s="1"/>
      <c r="D573" s="141"/>
      <c r="E573" s="53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</row>
    <row r="574" spans="2:16" s="23" customFormat="1" x14ac:dyDescent="0.2">
      <c r="B574" s="1"/>
      <c r="C574" s="1"/>
      <c r="D574" s="141"/>
      <c r="E574" s="53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</row>
    <row r="575" spans="2:16" s="23" customFormat="1" x14ac:dyDescent="0.2">
      <c r="B575" s="1"/>
      <c r="C575" s="1"/>
      <c r="D575" s="141"/>
      <c r="E575" s="53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</row>
    <row r="576" spans="2:16" s="23" customFormat="1" x14ac:dyDescent="0.2">
      <c r="B576" s="1"/>
      <c r="C576" s="1"/>
      <c r="D576" s="141"/>
      <c r="E576" s="53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</row>
    <row r="577" spans="2:16" s="23" customFormat="1" x14ac:dyDescent="0.2">
      <c r="B577" s="1"/>
      <c r="C577" s="1"/>
      <c r="D577" s="141"/>
      <c r="E577" s="53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</row>
    <row r="578" spans="2:16" s="23" customFormat="1" x14ac:dyDescent="0.2">
      <c r="B578" s="1"/>
      <c r="C578" s="1"/>
      <c r="D578" s="141"/>
      <c r="E578" s="53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</row>
    <row r="579" spans="2:16" s="23" customFormat="1" x14ac:dyDescent="0.2">
      <c r="B579" s="1"/>
      <c r="C579" s="1"/>
      <c r="D579" s="141"/>
      <c r="E579" s="53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</row>
    <row r="580" spans="2:16" s="23" customFormat="1" x14ac:dyDescent="0.2">
      <c r="B580" s="1"/>
      <c r="C580" s="1"/>
      <c r="D580" s="141"/>
      <c r="E580" s="53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</row>
    <row r="581" spans="2:16" s="23" customFormat="1" x14ac:dyDescent="0.2">
      <c r="B581" s="1"/>
      <c r="C581" s="1"/>
      <c r="D581" s="141"/>
      <c r="E581" s="53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</row>
    <row r="582" spans="2:16" s="23" customFormat="1" x14ac:dyDescent="0.2">
      <c r="B582" s="1"/>
      <c r="C582" s="1"/>
      <c r="D582" s="141"/>
      <c r="E582" s="53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</row>
    <row r="583" spans="2:16" s="23" customFormat="1" x14ac:dyDescent="0.2">
      <c r="B583" s="1"/>
      <c r="C583" s="1"/>
      <c r="D583" s="141"/>
      <c r="E583" s="53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</row>
    <row r="584" spans="2:16" s="23" customFormat="1" x14ac:dyDescent="0.2">
      <c r="B584" s="1"/>
      <c r="C584" s="1"/>
      <c r="D584" s="141"/>
      <c r="E584" s="53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</row>
    <row r="585" spans="2:16" s="23" customFormat="1" x14ac:dyDescent="0.2">
      <c r="B585" s="1"/>
      <c r="C585" s="1"/>
      <c r="D585" s="141"/>
      <c r="E585" s="53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</row>
    <row r="586" spans="2:16" s="23" customFormat="1" x14ac:dyDescent="0.2">
      <c r="B586" s="1"/>
      <c r="C586" s="1"/>
      <c r="D586" s="141"/>
      <c r="E586" s="53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</row>
    <row r="587" spans="2:16" s="23" customFormat="1" x14ac:dyDescent="0.2">
      <c r="B587" s="1"/>
      <c r="C587" s="1"/>
      <c r="D587" s="141"/>
      <c r="E587" s="53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</row>
    <row r="588" spans="2:16" s="23" customFormat="1" x14ac:dyDescent="0.2">
      <c r="B588" s="1"/>
      <c r="C588" s="1"/>
      <c r="D588" s="141"/>
      <c r="E588" s="53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</row>
    <row r="589" spans="2:16" s="23" customFormat="1" x14ac:dyDescent="0.2">
      <c r="B589" s="1"/>
      <c r="C589" s="1"/>
      <c r="D589" s="141"/>
      <c r="E589" s="53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</row>
    <row r="590" spans="2:16" s="23" customFormat="1" x14ac:dyDescent="0.2">
      <c r="B590" s="1"/>
      <c r="C590" s="1"/>
      <c r="D590" s="141"/>
      <c r="E590" s="53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</row>
    <row r="591" spans="2:16" s="23" customFormat="1" x14ac:dyDescent="0.2">
      <c r="B591" s="1"/>
      <c r="C591" s="1"/>
      <c r="D591" s="141"/>
      <c r="E591" s="53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</row>
    <row r="592" spans="2:16" s="23" customFormat="1" x14ac:dyDescent="0.2">
      <c r="B592" s="1"/>
      <c r="C592" s="1"/>
      <c r="D592" s="141"/>
      <c r="E592" s="53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</row>
    <row r="593" spans="2:16" s="23" customFormat="1" x14ac:dyDescent="0.2">
      <c r="B593" s="1"/>
      <c r="C593" s="1"/>
      <c r="D593" s="141"/>
      <c r="E593" s="53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</row>
    <row r="594" spans="2:16" s="23" customFormat="1" x14ac:dyDescent="0.2">
      <c r="B594" s="1"/>
      <c r="C594" s="1"/>
      <c r="D594" s="141"/>
      <c r="E594" s="53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</row>
    <row r="595" spans="2:16" s="23" customFormat="1" x14ac:dyDescent="0.2">
      <c r="B595" s="1"/>
      <c r="C595" s="1"/>
      <c r="D595" s="141"/>
      <c r="E595" s="53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</row>
    <row r="596" spans="2:16" s="23" customFormat="1" x14ac:dyDescent="0.2">
      <c r="B596" s="1"/>
      <c r="C596" s="1"/>
      <c r="D596" s="141"/>
      <c r="E596" s="53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</row>
    <row r="597" spans="2:16" s="23" customFormat="1" x14ac:dyDescent="0.2">
      <c r="B597" s="1"/>
      <c r="C597" s="1"/>
      <c r="D597" s="141"/>
      <c r="E597" s="53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</row>
    <row r="598" spans="2:16" s="23" customFormat="1" x14ac:dyDescent="0.2">
      <c r="B598" s="1"/>
      <c r="C598" s="1"/>
      <c r="D598" s="141"/>
      <c r="E598" s="53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</row>
    <row r="599" spans="2:16" s="23" customFormat="1" x14ac:dyDescent="0.2">
      <c r="B599" s="1"/>
      <c r="C599" s="1"/>
      <c r="D599" s="141"/>
      <c r="E599" s="53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</row>
    <row r="600" spans="2:16" s="23" customFormat="1" x14ac:dyDescent="0.2">
      <c r="B600" s="1"/>
      <c r="C600" s="1"/>
      <c r="D600" s="141"/>
      <c r="E600" s="53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</row>
    <row r="601" spans="2:16" s="23" customFormat="1" x14ac:dyDescent="0.2">
      <c r="B601" s="1"/>
      <c r="C601" s="1"/>
      <c r="D601" s="141"/>
      <c r="E601" s="53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</row>
    <row r="602" spans="2:16" s="23" customFormat="1" x14ac:dyDescent="0.2">
      <c r="B602" s="1"/>
      <c r="C602" s="1"/>
      <c r="D602" s="141"/>
      <c r="E602" s="53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</row>
    <row r="603" spans="2:16" s="23" customFormat="1" x14ac:dyDescent="0.2">
      <c r="B603" s="1"/>
      <c r="C603" s="1"/>
      <c r="D603" s="141"/>
      <c r="E603" s="53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</row>
    <row r="604" spans="2:16" s="23" customFormat="1" x14ac:dyDescent="0.2">
      <c r="B604" s="1"/>
      <c r="C604" s="1"/>
      <c r="D604" s="141"/>
      <c r="E604" s="53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</row>
    <row r="605" spans="2:16" s="23" customFormat="1" x14ac:dyDescent="0.2">
      <c r="B605" s="1"/>
      <c r="C605" s="1"/>
      <c r="D605" s="141"/>
      <c r="E605" s="53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</row>
    <row r="606" spans="2:16" s="23" customFormat="1" x14ac:dyDescent="0.2">
      <c r="B606" s="1"/>
      <c r="C606" s="1"/>
      <c r="D606" s="141"/>
      <c r="E606" s="53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</row>
    <row r="607" spans="2:16" s="23" customFormat="1" x14ac:dyDescent="0.2">
      <c r="B607" s="1"/>
      <c r="C607" s="1"/>
      <c r="D607" s="141"/>
      <c r="E607" s="53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</row>
    <row r="608" spans="2:16" s="23" customFormat="1" x14ac:dyDescent="0.2">
      <c r="B608" s="1"/>
      <c r="C608" s="1"/>
      <c r="D608" s="141"/>
      <c r="E608" s="53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</row>
    <row r="609" spans="2:16" s="23" customFormat="1" x14ac:dyDescent="0.2">
      <c r="B609" s="1"/>
      <c r="C609" s="1"/>
      <c r="D609" s="141"/>
      <c r="E609" s="53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</row>
    <row r="610" spans="2:16" s="23" customFormat="1" x14ac:dyDescent="0.2">
      <c r="B610" s="1"/>
      <c r="C610" s="1"/>
      <c r="D610" s="141"/>
      <c r="E610" s="53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</row>
    <row r="611" spans="2:16" s="23" customFormat="1" x14ac:dyDescent="0.2">
      <c r="B611" s="1"/>
      <c r="C611" s="1"/>
      <c r="D611" s="141"/>
      <c r="E611" s="53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</row>
    <row r="612" spans="2:16" s="23" customFormat="1" x14ac:dyDescent="0.2">
      <c r="B612" s="1"/>
      <c r="C612" s="1"/>
      <c r="D612" s="141"/>
      <c r="E612" s="53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</row>
    <row r="613" spans="2:16" s="23" customFormat="1" x14ac:dyDescent="0.2">
      <c r="B613" s="1"/>
      <c r="C613" s="1"/>
      <c r="D613" s="141"/>
      <c r="E613" s="53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</row>
    <row r="614" spans="2:16" s="23" customFormat="1" x14ac:dyDescent="0.2">
      <c r="B614" s="1"/>
      <c r="C614" s="1"/>
      <c r="D614" s="141"/>
      <c r="E614" s="53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</row>
    <row r="615" spans="2:16" s="23" customFormat="1" x14ac:dyDescent="0.2">
      <c r="B615" s="1"/>
      <c r="C615" s="1"/>
      <c r="D615" s="141"/>
      <c r="E615" s="53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</row>
    <row r="616" spans="2:16" s="23" customFormat="1" x14ac:dyDescent="0.2">
      <c r="B616" s="1"/>
      <c r="C616" s="1"/>
      <c r="D616" s="141"/>
      <c r="E616" s="53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</row>
    <row r="617" spans="2:16" s="23" customFormat="1" x14ac:dyDescent="0.2">
      <c r="B617" s="1"/>
      <c r="C617" s="1"/>
      <c r="D617" s="141"/>
      <c r="E617" s="53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</row>
    <row r="618" spans="2:16" s="23" customFormat="1" x14ac:dyDescent="0.2">
      <c r="B618" s="1"/>
      <c r="C618" s="1"/>
      <c r="D618" s="141"/>
      <c r="E618" s="53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</row>
    <row r="619" spans="2:16" s="23" customFormat="1" x14ac:dyDescent="0.2">
      <c r="B619" s="1"/>
      <c r="C619" s="1"/>
      <c r="D619" s="141"/>
      <c r="E619" s="53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</row>
    <row r="620" spans="2:16" s="23" customFormat="1" x14ac:dyDescent="0.2">
      <c r="B620" s="1"/>
      <c r="C620" s="1"/>
      <c r="D620" s="141"/>
      <c r="E620" s="53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</row>
    <row r="621" spans="2:16" s="23" customFormat="1" x14ac:dyDescent="0.2">
      <c r="B621" s="1"/>
      <c r="C621" s="1"/>
      <c r="D621" s="141"/>
      <c r="E621" s="53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</row>
    <row r="622" spans="2:16" s="23" customFormat="1" x14ac:dyDescent="0.2">
      <c r="B622" s="1"/>
      <c r="C622" s="1"/>
      <c r="D622" s="141"/>
      <c r="E622" s="53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</row>
    <row r="623" spans="2:16" s="23" customFormat="1" x14ac:dyDescent="0.2">
      <c r="B623" s="1"/>
      <c r="C623" s="1"/>
      <c r="D623" s="141"/>
      <c r="E623" s="53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</row>
    <row r="624" spans="2:16" s="23" customFormat="1" x14ac:dyDescent="0.2">
      <c r="B624" s="1"/>
      <c r="C624" s="1"/>
      <c r="D624" s="141"/>
      <c r="E624" s="53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</row>
    <row r="625" spans="2:16" s="23" customFormat="1" x14ac:dyDescent="0.2">
      <c r="B625" s="1"/>
      <c r="C625" s="1"/>
      <c r="D625" s="141"/>
      <c r="E625" s="53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</row>
    <row r="626" spans="2:16" s="23" customFormat="1" x14ac:dyDescent="0.2">
      <c r="B626" s="1"/>
      <c r="C626" s="1"/>
      <c r="D626" s="141"/>
      <c r="E626" s="53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</row>
    <row r="627" spans="2:16" s="23" customFormat="1" x14ac:dyDescent="0.2">
      <c r="B627" s="1"/>
      <c r="C627" s="1"/>
      <c r="D627" s="141"/>
      <c r="E627" s="53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</row>
    <row r="628" spans="2:16" s="23" customFormat="1" x14ac:dyDescent="0.2">
      <c r="B628" s="1"/>
      <c r="C628" s="1"/>
      <c r="D628" s="141"/>
      <c r="E628" s="53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</row>
    <row r="629" spans="2:16" s="23" customFormat="1" x14ac:dyDescent="0.2">
      <c r="B629" s="1"/>
      <c r="C629" s="1"/>
      <c r="D629" s="141"/>
      <c r="E629" s="53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</row>
    <row r="630" spans="2:16" s="23" customFormat="1" x14ac:dyDescent="0.2">
      <c r="B630" s="1"/>
      <c r="C630" s="1"/>
      <c r="D630" s="141"/>
      <c r="E630" s="53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</row>
    <row r="631" spans="2:16" s="23" customFormat="1" x14ac:dyDescent="0.2">
      <c r="B631" s="1"/>
      <c r="C631" s="1"/>
      <c r="D631" s="141"/>
      <c r="E631" s="53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</row>
    <row r="632" spans="2:16" s="23" customFormat="1" x14ac:dyDescent="0.2">
      <c r="B632" s="1"/>
      <c r="C632" s="1"/>
      <c r="D632" s="141"/>
      <c r="E632" s="53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</row>
    <row r="633" spans="2:16" s="23" customFormat="1" x14ac:dyDescent="0.2">
      <c r="B633" s="1"/>
      <c r="C633" s="1"/>
      <c r="D633" s="141"/>
      <c r="E633" s="53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</row>
    <row r="634" spans="2:16" s="23" customFormat="1" x14ac:dyDescent="0.2">
      <c r="B634" s="1"/>
      <c r="C634" s="1"/>
      <c r="D634" s="141"/>
      <c r="E634" s="53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</row>
    <row r="635" spans="2:16" s="23" customFormat="1" x14ac:dyDescent="0.2">
      <c r="B635" s="1"/>
      <c r="C635" s="1"/>
      <c r="D635" s="141"/>
      <c r="E635" s="53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</row>
    <row r="636" spans="2:16" s="23" customFormat="1" x14ac:dyDescent="0.2">
      <c r="B636" s="1"/>
      <c r="C636" s="1"/>
      <c r="D636" s="141"/>
      <c r="E636" s="53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</row>
    <row r="637" spans="2:16" s="23" customFormat="1" x14ac:dyDescent="0.2">
      <c r="B637" s="1"/>
      <c r="C637" s="1"/>
      <c r="D637" s="141"/>
      <c r="E637" s="53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</row>
    <row r="638" spans="2:16" s="23" customFormat="1" x14ac:dyDescent="0.2">
      <c r="B638" s="1"/>
      <c r="C638" s="1"/>
      <c r="D638" s="141"/>
      <c r="E638" s="53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</row>
    <row r="639" spans="2:16" s="23" customFormat="1" x14ac:dyDescent="0.2">
      <c r="B639" s="1"/>
      <c r="C639" s="1"/>
      <c r="D639" s="141"/>
      <c r="E639" s="53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</row>
    <row r="640" spans="2:16" s="23" customFormat="1" x14ac:dyDescent="0.2">
      <c r="B640" s="1"/>
      <c r="C640" s="1"/>
      <c r="D640" s="141"/>
      <c r="E640" s="53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</row>
    <row r="641" spans="2:16" s="23" customFormat="1" x14ac:dyDescent="0.2">
      <c r="B641" s="1"/>
      <c r="C641" s="1"/>
      <c r="D641" s="141"/>
      <c r="E641" s="53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</row>
    <row r="642" spans="2:16" s="23" customFormat="1" x14ac:dyDescent="0.2">
      <c r="B642" s="1"/>
      <c r="C642" s="1"/>
      <c r="D642" s="141"/>
      <c r="E642" s="53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</row>
    <row r="643" spans="2:16" s="23" customFormat="1" x14ac:dyDescent="0.2">
      <c r="B643" s="1"/>
      <c r="C643" s="1"/>
      <c r="D643" s="141"/>
      <c r="E643" s="53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</row>
    <row r="644" spans="2:16" s="23" customFormat="1" x14ac:dyDescent="0.2">
      <c r="B644" s="1"/>
      <c r="C644" s="1"/>
      <c r="D644" s="141"/>
      <c r="E644" s="53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</row>
    <row r="645" spans="2:16" s="23" customFormat="1" x14ac:dyDescent="0.2">
      <c r="B645" s="1"/>
      <c r="C645" s="1"/>
      <c r="D645" s="141"/>
      <c r="E645" s="53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</row>
    <row r="646" spans="2:16" s="23" customFormat="1" x14ac:dyDescent="0.2">
      <c r="B646" s="1"/>
      <c r="C646" s="1"/>
      <c r="D646" s="141"/>
      <c r="E646" s="53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</row>
    <row r="647" spans="2:16" s="23" customFormat="1" x14ac:dyDescent="0.2">
      <c r="B647" s="1"/>
      <c r="C647" s="1"/>
      <c r="D647" s="141"/>
      <c r="E647" s="53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</row>
    <row r="648" spans="2:16" s="23" customFormat="1" x14ac:dyDescent="0.2">
      <c r="B648" s="1"/>
      <c r="C648" s="1"/>
      <c r="D648" s="141"/>
      <c r="E648" s="53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</row>
    <row r="649" spans="2:16" s="23" customFormat="1" x14ac:dyDescent="0.2">
      <c r="B649" s="1"/>
      <c r="C649" s="1"/>
      <c r="D649" s="141"/>
      <c r="E649" s="53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</row>
    <row r="650" spans="2:16" s="23" customFormat="1" x14ac:dyDescent="0.2">
      <c r="B650" s="1"/>
      <c r="C650" s="1"/>
      <c r="D650" s="141"/>
      <c r="E650" s="53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</row>
    <row r="651" spans="2:16" s="23" customFormat="1" x14ac:dyDescent="0.2">
      <c r="B651" s="1"/>
      <c r="C651" s="1"/>
      <c r="D651" s="141"/>
      <c r="E651" s="53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</row>
    <row r="652" spans="2:16" s="23" customFormat="1" x14ac:dyDescent="0.2">
      <c r="B652" s="1"/>
      <c r="C652" s="1"/>
      <c r="D652" s="141"/>
      <c r="E652" s="53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</row>
    <row r="653" spans="2:16" s="23" customFormat="1" x14ac:dyDescent="0.2">
      <c r="B653" s="1"/>
      <c r="C653" s="1"/>
      <c r="D653" s="141"/>
      <c r="E653" s="53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</row>
    <row r="654" spans="2:16" s="23" customFormat="1" x14ac:dyDescent="0.2">
      <c r="B654" s="1"/>
      <c r="C654" s="1"/>
      <c r="D654" s="141"/>
      <c r="E654" s="53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</row>
    <row r="655" spans="2:16" s="23" customFormat="1" x14ac:dyDescent="0.2">
      <c r="B655" s="1"/>
      <c r="C655" s="1"/>
      <c r="D655" s="141"/>
      <c r="E655" s="53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</row>
    <row r="656" spans="2:16" s="23" customFormat="1" x14ac:dyDescent="0.2">
      <c r="B656" s="1"/>
      <c r="C656" s="1"/>
      <c r="D656" s="141"/>
      <c r="E656" s="53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</row>
    <row r="657" spans="2:16" s="23" customFormat="1" x14ac:dyDescent="0.2">
      <c r="B657" s="1"/>
      <c r="C657" s="1"/>
      <c r="D657" s="141"/>
      <c r="E657" s="53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</row>
    <row r="658" spans="2:16" s="23" customFormat="1" x14ac:dyDescent="0.2">
      <c r="B658" s="1"/>
      <c r="C658" s="1"/>
      <c r="D658" s="141"/>
      <c r="E658" s="53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</row>
    <row r="659" spans="2:16" s="23" customFormat="1" x14ac:dyDescent="0.2">
      <c r="B659" s="1"/>
      <c r="C659" s="1"/>
      <c r="D659" s="141"/>
      <c r="E659" s="53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</row>
    <row r="660" spans="2:16" s="23" customFormat="1" x14ac:dyDescent="0.2">
      <c r="B660" s="1"/>
      <c r="C660" s="1"/>
      <c r="D660" s="141"/>
      <c r="E660" s="53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</row>
    <row r="661" spans="2:16" s="23" customFormat="1" x14ac:dyDescent="0.2">
      <c r="B661" s="1"/>
      <c r="C661" s="1"/>
      <c r="D661" s="141"/>
      <c r="E661" s="53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</row>
    <row r="662" spans="2:16" s="23" customFormat="1" x14ac:dyDescent="0.2">
      <c r="B662" s="1"/>
      <c r="C662" s="1"/>
      <c r="D662" s="141"/>
      <c r="E662" s="53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</row>
    <row r="663" spans="2:16" s="23" customFormat="1" x14ac:dyDescent="0.2">
      <c r="B663" s="1"/>
      <c r="C663" s="1"/>
      <c r="D663" s="141"/>
      <c r="E663" s="53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</row>
    <row r="664" spans="2:16" s="23" customFormat="1" x14ac:dyDescent="0.2">
      <c r="B664" s="1"/>
      <c r="C664" s="1"/>
      <c r="D664" s="141"/>
      <c r="E664" s="53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</row>
    <row r="665" spans="2:16" s="23" customFormat="1" x14ac:dyDescent="0.2">
      <c r="B665" s="1"/>
      <c r="C665" s="1"/>
      <c r="D665" s="141"/>
      <c r="E665" s="53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</row>
    <row r="666" spans="2:16" s="23" customFormat="1" x14ac:dyDescent="0.2">
      <c r="B666" s="1"/>
      <c r="C666" s="1"/>
      <c r="D666" s="141"/>
      <c r="E666" s="53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</row>
    <row r="667" spans="2:16" s="23" customFormat="1" x14ac:dyDescent="0.2">
      <c r="B667" s="1"/>
      <c r="C667" s="1"/>
      <c r="D667" s="141"/>
      <c r="E667" s="53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</row>
    <row r="668" spans="2:16" s="23" customFormat="1" x14ac:dyDescent="0.2">
      <c r="B668" s="1"/>
      <c r="C668" s="1"/>
      <c r="D668" s="141"/>
      <c r="E668" s="53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</row>
    <row r="669" spans="2:16" s="23" customFormat="1" x14ac:dyDescent="0.2">
      <c r="B669" s="1"/>
      <c r="C669" s="1"/>
      <c r="D669" s="141"/>
      <c r="E669" s="53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</row>
    <row r="670" spans="2:16" s="23" customFormat="1" x14ac:dyDescent="0.2">
      <c r="B670" s="1"/>
      <c r="C670" s="1"/>
      <c r="D670" s="141"/>
      <c r="E670" s="53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</row>
    <row r="671" spans="2:16" s="23" customFormat="1" x14ac:dyDescent="0.2">
      <c r="B671" s="1"/>
      <c r="C671" s="1"/>
      <c r="D671" s="141"/>
      <c r="E671" s="53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</row>
    <row r="672" spans="2:16" s="23" customFormat="1" x14ac:dyDescent="0.2">
      <c r="B672" s="1"/>
      <c r="C672" s="1"/>
      <c r="D672" s="141"/>
      <c r="E672" s="53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</row>
    <row r="673" spans="2:16" s="23" customFormat="1" x14ac:dyDescent="0.2">
      <c r="B673" s="1"/>
      <c r="C673" s="1"/>
      <c r="D673" s="141"/>
      <c r="E673" s="53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</row>
    <row r="674" spans="2:16" s="23" customFormat="1" x14ac:dyDescent="0.2">
      <c r="B674" s="1"/>
      <c r="C674" s="1"/>
      <c r="D674" s="141"/>
      <c r="E674" s="53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</row>
    <row r="675" spans="2:16" s="23" customFormat="1" x14ac:dyDescent="0.2">
      <c r="B675" s="1"/>
      <c r="C675" s="1"/>
      <c r="D675" s="141"/>
      <c r="E675" s="53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</row>
    <row r="676" spans="2:16" s="23" customFormat="1" x14ac:dyDescent="0.2">
      <c r="B676" s="1"/>
      <c r="C676" s="1"/>
      <c r="D676" s="141"/>
      <c r="E676" s="53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</row>
    <row r="677" spans="2:16" s="23" customFormat="1" x14ac:dyDescent="0.2">
      <c r="B677" s="1"/>
      <c r="C677" s="1"/>
      <c r="D677" s="141"/>
      <c r="E677" s="53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</row>
    <row r="678" spans="2:16" s="23" customFormat="1" x14ac:dyDescent="0.2">
      <c r="B678" s="1"/>
      <c r="C678" s="1"/>
      <c r="D678" s="141"/>
      <c r="E678" s="53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</row>
    <row r="679" spans="2:16" s="23" customFormat="1" x14ac:dyDescent="0.2">
      <c r="B679" s="1"/>
      <c r="C679" s="1"/>
      <c r="D679" s="141"/>
      <c r="E679" s="53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</row>
    <row r="680" spans="2:16" s="23" customFormat="1" x14ac:dyDescent="0.2">
      <c r="B680" s="1"/>
      <c r="C680" s="1"/>
      <c r="D680" s="141"/>
      <c r="E680" s="53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</row>
    <row r="681" spans="2:16" s="23" customFormat="1" x14ac:dyDescent="0.2">
      <c r="B681" s="1"/>
      <c r="C681" s="1"/>
      <c r="D681" s="141"/>
      <c r="E681" s="53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</row>
    <row r="682" spans="2:16" s="23" customFormat="1" x14ac:dyDescent="0.2">
      <c r="B682" s="1"/>
      <c r="C682" s="1"/>
      <c r="D682" s="141"/>
      <c r="E682" s="53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</row>
    <row r="683" spans="2:16" s="23" customFormat="1" x14ac:dyDescent="0.2">
      <c r="B683" s="1"/>
      <c r="C683" s="1"/>
      <c r="D683" s="141"/>
      <c r="E683" s="53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</row>
    <row r="684" spans="2:16" s="23" customFormat="1" x14ac:dyDescent="0.2">
      <c r="B684" s="1"/>
      <c r="C684" s="1"/>
      <c r="D684" s="141"/>
      <c r="E684" s="53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</row>
    <row r="685" spans="2:16" s="23" customFormat="1" x14ac:dyDescent="0.2">
      <c r="B685" s="1"/>
      <c r="C685" s="1"/>
      <c r="D685" s="141"/>
      <c r="E685" s="53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</row>
    <row r="686" spans="2:16" s="23" customFormat="1" x14ac:dyDescent="0.2">
      <c r="B686" s="1"/>
      <c r="C686" s="1"/>
      <c r="D686" s="141"/>
      <c r="E686" s="53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</row>
    <row r="687" spans="2:16" s="23" customFormat="1" x14ac:dyDescent="0.2">
      <c r="B687" s="1"/>
      <c r="C687" s="1"/>
      <c r="D687" s="141"/>
      <c r="E687" s="53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</row>
    <row r="688" spans="2:16" s="23" customFormat="1" x14ac:dyDescent="0.2">
      <c r="B688" s="1"/>
      <c r="C688" s="1"/>
      <c r="D688" s="141"/>
      <c r="E688" s="53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</row>
    <row r="689" spans="2:16" s="23" customFormat="1" x14ac:dyDescent="0.2">
      <c r="B689" s="1"/>
      <c r="C689" s="1"/>
      <c r="D689" s="141"/>
      <c r="E689" s="53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</row>
    <row r="690" spans="2:16" s="23" customFormat="1" x14ac:dyDescent="0.2">
      <c r="B690" s="1"/>
      <c r="C690" s="1"/>
      <c r="D690" s="141"/>
      <c r="E690" s="53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</row>
    <row r="691" spans="2:16" s="23" customFormat="1" x14ac:dyDescent="0.2">
      <c r="B691" s="1"/>
      <c r="C691" s="1"/>
      <c r="D691" s="141"/>
      <c r="E691" s="53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</row>
    <row r="692" spans="2:16" s="23" customFormat="1" x14ac:dyDescent="0.2">
      <c r="B692" s="1"/>
      <c r="C692" s="1"/>
      <c r="D692" s="141"/>
      <c r="E692" s="53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</row>
    <row r="693" spans="2:16" s="23" customFormat="1" x14ac:dyDescent="0.2">
      <c r="B693" s="1"/>
      <c r="C693" s="1"/>
      <c r="D693" s="141"/>
      <c r="E693" s="53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</row>
    <row r="694" spans="2:16" s="23" customFormat="1" x14ac:dyDescent="0.2">
      <c r="B694" s="1"/>
      <c r="C694" s="1"/>
      <c r="D694" s="141"/>
      <c r="E694" s="53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</row>
    <row r="695" spans="2:16" s="23" customFormat="1" x14ac:dyDescent="0.2">
      <c r="B695" s="1"/>
      <c r="C695" s="1"/>
      <c r="D695" s="141"/>
      <c r="E695" s="53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</row>
    <row r="696" spans="2:16" s="23" customFormat="1" x14ac:dyDescent="0.2">
      <c r="B696" s="1"/>
      <c r="C696" s="1"/>
      <c r="D696" s="141"/>
      <c r="E696" s="53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</row>
    <row r="697" spans="2:16" s="23" customFormat="1" x14ac:dyDescent="0.2">
      <c r="B697" s="1"/>
      <c r="C697" s="1"/>
      <c r="D697" s="141"/>
      <c r="E697" s="53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</row>
    <row r="698" spans="2:16" s="23" customFormat="1" x14ac:dyDescent="0.2">
      <c r="B698" s="1"/>
      <c r="C698" s="1"/>
      <c r="D698" s="141"/>
      <c r="E698" s="53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</row>
    <row r="699" spans="2:16" s="23" customFormat="1" x14ac:dyDescent="0.2">
      <c r="B699" s="1"/>
      <c r="C699" s="1"/>
      <c r="D699" s="141"/>
      <c r="E699" s="53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</row>
    <row r="700" spans="2:16" s="23" customFormat="1" x14ac:dyDescent="0.2">
      <c r="B700" s="1"/>
      <c r="C700" s="1"/>
      <c r="D700" s="141"/>
      <c r="E700" s="53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</row>
    <row r="701" spans="2:16" s="23" customFormat="1" x14ac:dyDescent="0.2">
      <c r="B701" s="1"/>
      <c r="C701" s="1"/>
      <c r="D701" s="141"/>
      <c r="E701" s="53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</row>
    <row r="702" spans="2:16" s="23" customFormat="1" x14ac:dyDescent="0.2">
      <c r="B702" s="1"/>
      <c r="C702" s="1"/>
      <c r="D702" s="141"/>
      <c r="E702" s="53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</row>
    <row r="703" spans="2:16" s="23" customFormat="1" x14ac:dyDescent="0.2">
      <c r="B703" s="1"/>
      <c r="C703" s="1"/>
      <c r="D703" s="141"/>
      <c r="E703" s="53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</row>
    <row r="704" spans="2:16" s="23" customFormat="1" x14ac:dyDescent="0.2">
      <c r="B704" s="1"/>
      <c r="C704" s="1"/>
      <c r="D704" s="141"/>
      <c r="E704" s="53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</row>
    <row r="705" spans="2:16" s="23" customFormat="1" x14ac:dyDescent="0.2">
      <c r="B705" s="1"/>
      <c r="C705" s="1"/>
      <c r="D705" s="141"/>
      <c r="E705" s="53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</row>
    <row r="706" spans="2:16" s="23" customFormat="1" x14ac:dyDescent="0.2">
      <c r="B706" s="1"/>
      <c r="C706" s="1"/>
      <c r="D706" s="141"/>
      <c r="E706" s="53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</row>
    <row r="707" spans="2:16" s="23" customFormat="1" x14ac:dyDescent="0.2">
      <c r="B707" s="1"/>
      <c r="C707" s="1"/>
      <c r="D707" s="141"/>
      <c r="E707" s="53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</row>
    <row r="708" spans="2:16" s="23" customFormat="1" x14ac:dyDescent="0.2">
      <c r="B708" s="1"/>
      <c r="C708" s="1"/>
      <c r="D708" s="141"/>
      <c r="E708" s="53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</row>
    <row r="709" spans="2:16" s="23" customFormat="1" x14ac:dyDescent="0.2">
      <c r="B709" s="1"/>
      <c r="C709" s="1"/>
      <c r="D709" s="141"/>
      <c r="E709" s="53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</row>
    <row r="710" spans="2:16" s="23" customFormat="1" x14ac:dyDescent="0.2">
      <c r="B710" s="1"/>
      <c r="C710" s="1"/>
      <c r="D710" s="141"/>
      <c r="E710" s="53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</row>
    <row r="711" spans="2:16" s="23" customFormat="1" x14ac:dyDescent="0.2">
      <c r="B711" s="1"/>
      <c r="C711" s="1"/>
      <c r="D711" s="141"/>
      <c r="E711" s="53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</row>
    <row r="712" spans="2:16" s="23" customFormat="1" x14ac:dyDescent="0.2">
      <c r="B712" s="1"/>
      <c r="C712" s="1"/>
      <c r="D712" s="141"/>
      <c r="E712" s="53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</row>
    <row r="713" spans="2:16" s="23" customFormat="1" x14ac:dyDescent="0.2">
      <c r="B713" s="1"/>
      <c r="C713" s="1"/>
      <c r="D713" s="141"/>
      <c r="E713" s="53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</row>
    <row r="714" spans="2:16" s="23" customFormat="1" x14ac:dyDescent="0.2">
      <c r="B714" s="1"/>
      <c r="C714" s="1"/>
      <c r="D714" s="141"/>
      <c r="E714" s="53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</row>
    <row r="715" spans="2:16" s="23" customFormat="1" x14ac:dyDescent="0.2">
      <c r="B715" s="1"/>
      <c r="C715" s="1"/>
      <c r="D715" s="141"/>
      <c r="E715" s="53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</row>
    <row r="716" spans="2:16" s="23" customFormat="1" x14ac:dyDescent="0.2">
      <c r="B716" s="1"/>
      <c r="C716" s="1"/>
      <c r="D716" s="141"/>
      <c r="E716" s="53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</row>
    <row r="717" spans="2:16" s="23" customFormat="1" x14ac:dyDescent="0.2">
      <c r="B717" s="1"/>
      <c r="C717" s="1"/>
      <c r="D717" s="141"/>
      <c r="E717" s="53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</row>
    <row r="718" spans="2:16" s="23" customFormat="1" x14ac:dyDescent="0.2">
      <c r="B718" s="1"/>
      <c r="C718" s="1"/>
      <c r="D718" s="141"/>
      <c r="E718" s="53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</row>
    <row r="719" spans="2:16" s="23" customFormat="1" x14ac:dyDescent="0.2">
      <c r="B719" s="1"/>
      <c r="C719" s="1"/>
      <c r="D719" s="141"/>
      <c r="E719" s="53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</row>
    <row r="720" spans="2:16" s="23" customFormat="1" x14ac:dyDescent="0.2">
      <c r="B720" s="1"/>
      <c r="C720" s="1"/>
      <c r="D720" s="141"/>
      <c r="E720" s="53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</row>
    <row r="721" spans="2:16" s="23" customFormat="1" x14ac:dyDescent="0.2">
      <c r="B721" s="1"/>
      <c r="C721" s="1"/>
      <c r="D721" s="141"/>
      <c r="E721" s="53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</row>
    <row r="722" spans="2:16" s="23" customFormat="1" x14ac:dyDescent="0.2">
      <c r="B722" s="1"/>
      <c r="C722" s="1"/>
      <c r="D722" s="141"/>
      <c r="E722" s="53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</row>
    <row r="723" spans="2:16" s="23" customFormat="1" x14ac:dyDescent="0.2">
      <c r="B723" s="1"/>
      <c r="C723" s="1"/>
      <c r="D723" s="141"/>
      <c r="E723" s="53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</row>
    <row r="724" spans="2:16" s="23" customFormat="1" x14ac:dyDescent="0.2">
      <c r="B724" s="1"/>
      <c r="C724" s="1"/>
      <c r="D724" s="141"/>
      <c r="E724" s="53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</row>
    <row r="725" spans="2:16" s="23" customFormat="1" x14ac:dyDescent="0.2">
      <c r="B725" s="1"/>
      <c r="C725" s="1"/>
      <c r="D725" s="141"/>
      <c r="E725" s="53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</row>
    <row r="726" spans="2:16" s="23" customFormat="1" x14ac:dyDescent="0.2">
      <c r="B726" s="1"/>
      <c r="C726" s="1"/>
      <c r="D726" s="141"/>
      <c r="E726" s="53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</row>
    <row r="727" spans="2:16" s="23" customFormat="1" x14ac:dyDescent="0.2">
      <c r="B727" s="1"/>
      <c r="C727" s="1"/>
      <c r="D727" s="141"/>
      <c r="E727" s="53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</row>
    <row r="728" spans="2:16" s="23" customFormat="1" x14ac:dyDescent="0.2">
      <c r="B728" s="1"/>
      <c r="C728" s="1"/>
      <c r="D728" s="141"/>
      <c r="E728" s="53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</row>
    <row r="729" spans="2:16" s="23" customFormat="1" x14ac:dyDescent="0.2">
      <c r="B729" s="1"/>
      <c r="C729" s="1"/>
      <c r="D729" s="141"/>
      <c r="E729" s="53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</row>
    <row r="730" spans="2:16" s="23" customFormat="1" x14ac:dyDescent="0.2">
      <c r="B730" s="1"/>
      <c r="C730" s="1"/>
      <c r="D730" s="141"/>
      <c r="E730" s="53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</row>
    <row r="731" spans="2:16" s="23" customFormat="1" x14ac:dyDescent="0.2">
      <c r="B731" s="1"/>
      <c r="C731" s="1"/>
      <c r="D731" s="141"/>
      <c r="E731" s="53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</row>
    <row r="732" spans="2:16" s="23" customFormat="1" x14ac:dyDescent="0.2">
      <c r="B732" s="1"/>
      <c r="C732" s="1"/>
      <c r="D732" s="141"/>
      <c r="E732" s="53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</row>
    <row r="733" spans="2:16" s="23" customFormat="1" x14ac:dyDescent="0.2">
      <c r="B733" s="1"/>
      <c r="C733" s="1"/>
      <c r="D733" s="141"/>
      <c r="E733" s="53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</row>
    <row r="734" spans="2:16" s="23" customFormat="1" x14ac:dyDescent="0.2">
      <c r="B734" s="1"/>
      <c r="C734" s="1"/>
      <c r="D734" s="141"/>
      <c r="E734" s="53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</row>
    <row r="735" spans="2:16" s="23" customFormat="1" x14ac:dyDescent="0.2">
      <c r="B735" s="1"/>
      <c r="C735" s="1"/>
      <c r="D735" s="141"/>
      <c r="E735" s="53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</row>
    <row r="736" spans="2:16" s="23" customFormat="1" x14ac:dyDescent="0.2">
      <c r="B736" s="1"/>
      <c r="C736" s="1"/>
      <c r="D736" s="141"/>
      <c r="E736" s="53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</row>
    <row r="737" spans="2:16" s="23" customFormat="1" x14ac:dyDescent="0.2">
      <c r="B737" s="1"/>
      <c r="C737" s="1"/>
      <c r="D737" s="141"/>
      <c r="E737" s="53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</row>
    <row r="738" spans="2:16" s="23" customFormat="1" x14ac:dyDescent="0.2">
      <c r="B738" s="1"/>
      <c r="C738" s="1"/>
      <c r="D738" s="141"/>
      <c r="E738" s="53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</row>
    <row r="739" spans="2:16" s="23" customFormat="1" x14ac:dyDescent="0.2">
      <c r="B739" s="1"/>
      <c r="C739" s="1"/>
      <c r="D739" s="141"/>
      <c r="E739" s="53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</row>
    <row r="740" spans="2:16" s="23" customFormat="1" x14ac:dyDescent="0.2">
      <c r="B740" s="1"/>
      <c r="C740" s="1"/>
      <c r="D740" s="141"/>
      <c r="E740" s="53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</row>
    <row r="741" spans="2:16" s="23" customFormat="1" x14ac:dyDescent="0.2">
      <c r="B741" s="1"/>
      <c r="C741" s="1"/>
      <c r="D741" s="141"/>
      <c r="E741" s="53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</row>
    <row r="742" spans="2:16" s="23" customFormat="1" x14ac:dyDescent="0.2">
      <c r="B742" s="1"/>
      <c r="C742" s="1"/>
      <c r="D742" s="141"/>
      <c r="E742" s="53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</row>
    <row r="743" spans="2:16" s="23" customFormat="1" x14ac:dyDescent="0.2">
      <c r="B743" s="1"/>
      <c r="C743" s="1"/>
      <c r="D743" s="141"/>
      <c r="E743" s="53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</row>
    <row r="744" spans="2:16" s="23" customFormat="1" x14ac:dyDescent="0.2">
      <c r="B744" s="1"/>
      <c r="C744" s="1"/>
      <c r="D744" s="141"/>
      <c r="E744" s="53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</row>
    <row r="745" spans="2:16" s="23" customFormat="1" x14ac:dyDescent="0.2">
      <c r="B745" s="1"/>
      <c r="C745" s="1"/>
      <c r="D745" s="141"/>
      <c r="E745" s="53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</row>
    <row r="746" spans="2:16" s="23" customFormat="1" x14ac:dyDescent="0.2">
      <c r="B746" s="1"/>
      <c r="C746" s="1"/>
      <c r="D746" s="141"/>
      <c r="E746" s="53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</row>
    <row r="747" spans="2:16" s="23" customFormat="1" x14ac:dyDescent="0.2">
      <c r="B747" s="1"/>
      <c r="C747" s="1"/>
      <c r="D747" s="141"/>
      <c r="E747" s="53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</row>
    <row r="748" spans="2:16" s="23" customFormat="1" x14ac:dyDescent="0.2">
      <c r="B748" s="1"/>
      <c r="C748" s="1"/>
      <c r="D748" s="141"/>
      <c r="E748" s="53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</row>
    <row r="749" spans="2:16" s="23" customFormat="1" x14ac:dyDescent="0.2">
      <c r="B749" s="1"/>
      <c r="C749" s="1"/>
      <c r="D749" s="141"/>
      <c r="E749" s="53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</row>
    <row r="750" spans="2:16" s="23" customFormat="1" x14ac:dyDescent="0.2">
      <c r="B750" s="1"/>
      <c r="C750" s="1"/>
      <c r="D750" s="141"/>
      <c r="E750" s="53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</row>
    <row r="751" spans="2:16" s="23" customFormat="1" x14ac:dyDescent="0.2">
      <c r="B751" s="1"/>
      <c r="C751" s="1"/>
      <c r="D751" s="141"/>
      <c r="E751" s="53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</row>
    <row r="752" spans="2:16" s="23" customFormat="1" x14ac:dyDescent="0.2">
      <c r="B752" s="1"/>
      <c r="C752" s="1"/>
      <c r="D752" s="141"/>
      <c r="E752" s="53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</row>
    <row r="753" spans="2:16" s="23" customFormat="1" x14ac:dyDescent="0.2">
      <c r="B753" s="1"/>
      <c r="C753" s="1"/>
      <c r="D753" s="141"/>
      <c r="E753" s="53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</row>
    <row r="754" spans="2:16" s="23" customFormat="1" x14ac:dyDescent="0.2">
      <c r="B754" s="1"/>
      <c r="C754" s="1"/>
      <c r="D754" s="141"/>
      <c r="E754" s="53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</row>
    <row r="755" spans="2:16" s="23" customFormat="1" x14ac:dyDescent="0.2">
      <c r="B755" s="1"/>
      <c r="C755" s="1"/>
      <c r="D755" s="141"/>
      <c r="E755" s="53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</row>
    <row r="756" spans="2:16" s="23" customFormat="1" x14ac:dyDescent="0.2">
      <c r="B756" s="1"/>
      <c r="C756" s="1"/>
      <c r="D756" s="141"/>
      <c r="E756" s="53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</row>
    <row r="757" spans="2:16" s="23" customFormat="1" x14ac:dyDescent="0.2">
      <c r="B757" s="1"/>
      <c r="C757" s="1"/>
      <c r="D757" s="141"/>
      <c r="E757" s="53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</row>
    <row r="758" spans="2:16" s="23" customFormat="1" x14ac:dyDescent="0.2">
      <c r="B758" s="1"/>
      <c r="C758" s="1"/>
      <c r="D758" s="141"/>
      <c r="E758" s="53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</row>
    <row r="759" spans="2:16" s="23" customFormat="1" x14ac:dyDescent="0.2">
      <c r="B759" s="1"/>
      <c r="C759" s="1"/>
      <c r="D759" s="141"/>
      <c r="E759" s="53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</row>
    <row r="760" spans="2:16" s="23" customFormat="1" x14ac:dyDescent="0.2">
      <c r="B760" s="1"/>
      <c r="C760" s="1"/>
      <c r="D760" s="141"/>
      <c r="E760" s="53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</row>
    <row r="761" spans="2:16" s="23" customFormat="1" x14ac:dyDescent="0.2">
      <c r="B761" s="1"/>
      <c r="C761" s="1"/>
      <c r="D761" s="141"/>
      <c r="E761" s="53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</row>
    <row r="762" spans="2:16" s="23" customFormat="1" x14ac:dyDescent="0.2">
      <c r="B762" s="1"/>
      <c r="C762" s="1"/>
      <c r="D762" s="141"/>
      <c r="E762" s="53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</row>
    <row r="763" spans="2:16" s="23" customFormat="1" x14ac:dyDescent="0.2">
      <c r="B763" s="1"/>
      <c r="C763" s="1"/>
      <c r="D763" s="141"/>
      <c r="E763" s="53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</row>
    <row r="764" spans="2:16" s="23" customFormat="1" x14ac:dyDescent="0.2">
      <c r="B764" s="1"/>
      <c r="C764" s="1"/>
      <c r="D764" s="141"/>
      <c r="E764" s="53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</row>
    <row r="765" spans="2:16" s="23" customFormat="1" x14ac:dyDescent="0.2">
      <c r="B765" s="1"/>
      <c r="C765" s="1"/>
      <c r="D765" s="141"/>
      <c r="E765" s="53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</row>
    <row r="766" spans="2:16" s="23" customFormat="1" x14ac:dyDescent="0.2">
      <c r="B766" s="1"/>
      <c r="C766" s="1"/>
      <c r="D766" s="141"/>
      <c r="E766" s="53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</row>
    <row r="767" spans="2:16" s="23" customFormat="1" x14ac:dyDescent="0.2">
      <c r="B767" s="1"/>
      <c r="C767" s="1"/>
      <c r="D767" s="141"/>
      <c r="E767" s="53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</row>
    <row r="768" spans="2:16" s="23" customFormat="1" x14ac:dyDescent="0.2">
      <c r="B768" s="1"/>
      <c r="C768" s="1"/>
      <c r="D768" s="141"/>
      <c r="E768" s="53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</row>
    <row r="769" spans="2:16" s="23" customFormat="1" x14ac:dyDescent="0.2">
      <c r="B769" s="1"/>
      <c r="C769" s="1"/>
      <c r="D769" s="141"/>
      <c r="E769" s="53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</row>
    <row r="770" spans="2:16" s="23" customFormat="1" x14ac:dyDescent="0.2">
      <c r="B770" s="1"/>
      <c r="C770" s="1"/>
      <c r="D770" s="141"/>
      <c r="E770" s="53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</row>
    <row r="771" spans="2:16" s="23" customFormat="1" x14ac:dyDescent="0.2">
      <c r="B771" s="1"/>
      <c r="C771" s="1"/>
      <c r="D771" s="141"/>
      <c r="E771" s="53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</row>
    <row r="772" spans="2:16" s="23" customFormat="1" x14ac:dyDescent="0.2">
      <c r="B772" s="1"/>
      <c r="C772" s="1"/>
      <c r="D772" s="141"/>
      <c r="E772" s="53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</row>
    <row r="773" spans="2:16" s="23" customFormat="1" x14ac:dyDescent="0.2">
      <c r="B773" s="1"/>
      <c r="C773" s="1"/>
      <c r="D773" s="141"/>
      <c r="E773" s="53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</row>
    <row r="774" spans="2:16" s="23" customFormat="1" x14ac:dyDescent="0.2">
      <c r="B774" s="1"/>
      <c r="C774" s="1"/>
      <c r="D774" s="141"/>
      <c r="E774" s="53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</row>
    <row r="775" spans="2:16" s="23" customFormat="1" x14ac:dyDescent="0.2">
      <c r="B775" s="1"/>
      <c r="C775" s="1"/>
      <c r="D775" s="141"/>
      <c r="E775" s="53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</row>
    <row r="776" spans="2:16" s="23" customFormat="1" x14ac:dyDescent="0.2">
      <c r="B776" s="1"/>
      <c r="C776" s="1"/>
      <c r="D776" s="141"/>
      <c r="E776" s="53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</row>
    <row r="777" spans="2:16" s="23" customFormat="1" x14ac:dyDescent="0.2">
      <c r="B777" s="1"/>
      <c r="C777" s="1"/>
      <c r="D777" s="141"/>
      <c r="E777" s="53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</row>
    <row r="778" spans="2:16" s="23" customFormat="1" x14ac:dyDescent="0.2">
      <c r="B778" s="1"/>
      <c r="C778" s="1"/>
      <c r="D778" s="141"/>
      <c r="E778" s="53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</row>
    <row r="779" spans="2:16" s="23" customFormat="1" x14ac:dyDescent="0.2">
      <c r="B779" s="1"/>
      <c r="C779" s="1"/>
      <c r="D779" s="141"/>
      <c r="E779" s="53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</row>
    <row r="780" spans="2:16" s="23" customFormat="1" x14ac:dyDescent="0.2">
      <c r="B780" s="1"/>
      <c r="C780" s="1"/>
      <c r="D780" s="141"/>
      <c r="E780" s="53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</row>
    <row r="781" spans="2:16" s="23" customFormat="1" x14ac:dyDescent="0.2">
      <c r="B781" s="1"/>
      <c r="C781" s="1"/>
      <c r="D781" s="141"/>
      <c r="E781" s="53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</row>
    <row r="782" spans="2:16" s="23" customFormat="1" x14ac:dyDescent="0.2">
      <c r="B782" s="1"/>
      <c r="C782" s="1"/>
      <c r="D782" s="141"/>
      <c r="E782" s="53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</row>
    <row r="783" spans="2:16" s="23" customFormat="1" x14ac:dyDescent="0.2">
      <c r="B783" s="1"/>
      <c r="C783" s="1"/>
      <c r="D783" s="141"/>
      <c r="E783" s="53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</row>
    <row r="784" spans="2:16" s="23" customFormat="1" x14ac:dyDescent="0.2">
      <c r="B784" s="1"/>
      <c r="C784" s="1"/>
      <c r="D784" s="141"/>
      <c r="E784" s="53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</row>
    <row r="785" spans="2:16" s="23" customFormat="1" x14ac:dyDescent="0.2">
      <c r="B785" s="1"/>
      <c r="C785" s="1"/>
      <c r="D785" s="141"/>
      <c r="E785" s="53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</row>
    <row r="786" spans="2:16" s="23" customFormat="1" x14ac:dyDescent="0.2">
      <c r="B786" s="1"/>
      <c r="C786" s="1"/>
      <c r="D786" s="141"/>
      <c r="E786" s="53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</row>
    <row r="787" spans="2:16" s="23" customFormat="1" x14ac:dyDescent="0.2">
      <c r="B787" s="1"/>
      <c r="C787" s="1"/>
      <c r="D787" s="141"/>
      <c r="E787" s="53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</row>
    <row r="788" spans="2:16" s="23" customFormat="1" x14ac:dyDescent="0.2">
      <c r="B788" s="1"/>
      <c r="C788" s="1"/>
      <c r="D788" s="141"/>
      <c r="E788" s="53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</row>
    <row r="789" spans="2:16" s="23" customFormat="1" x14ac:dyDescent="0.2">
      <c r="B789" s="1"/>
      <c r="C789" s="1"/>
      <c r="D789" s="141"/>
      <c r="E789" s="53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</row>
    <row r="790" spans="2:16" s="23" customFormat="1" x14ac:dyDescent="0.2">
      <c r="B790" s="1"/>
      <c r="C790" s="1"/>
      <c r="D790" s="141"/>
      <c r="E790" s="53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</row>
    <row r="791" spans="2:16" s="23" customFormat="1" x14ac:dyDescent="0.2">
      <c r="B791" s="1"/>
      <c r="C791" s="1"/>
      <c r="D791" s="141"/>
      <c r="E791" s="53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</row>
    <row r="792" spans="2:16" s="23" customFormat="1" x14ac:dyDescent="0.2">
      <c r="B792" s="1"/>
      <c r="C792" s="1"/>
      <c r="D792" s="141"/>
      <c r="E792" s="53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</row>
    <row r="793" spans="2:16" s="23" customFormat="1" x14ac:dyDescent="0.2">
      <c r="B793" s="1"/>
      <c r="C793" s="1"/>
      <c r="D793" s="141"/>
      <c r="E793" s="53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</row>
    <row r="794" spans="2:16" s="23" customFormat="1" x14ac:dyDescent="0.2">
      <c r="B794" s="1"/>
      <c r="C794" s="1"/>
      <c r="D794" s="141"/>
      <c r="E794" s="53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</row>
    <row r="795" spans="2:16" s="23" customFormat="1" x14ac:dyDescent="0.2">
      <c r="B795" s="1"/>
      <c r="C795" s="1"/>
      <c r="D795" s="141"/>
      <c r="E795" s="53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</row>
    <row r="796" spans="2:16" s="23" customFormat="1" x14ac:dyDescent="0.2">
      <c r="B796" s="1"/>
      <c r="C796" s="1"/>
      <c r="D796" s="141"/>
      <c r="E796" s="53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</row>
    <row r="797" spans="2:16" s="23" customFormat="1" x14ac:dyDescent="0.2">
      <c r="B797" s="1"/>
      <c r="C797" s="1"/>
      <c r="D797" s="141"/>
      <c r="E797" s="53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</row>
    <row r="798" spans="2:16" s="23" customFormat="1" x14ac:dyDescent="0.2">
      <c r="B798" s="1"/>
      <c r="C798" s="1"/>
      <c r="D798" s="141"/>
      <c r="E798" s="53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</row>
    <row r="799" spans="2:16" s="23" customFormat="1" x14ac:dyDescent="0.2">
      <c r="B799" s="1"/>
      <c r="C799" s="1"/>
      <c r="D799" s="141"/>
      <c r="E799" s="53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</row>
    <row r="800" spans="2:16" s="23" customFormat="1" x14ac:dyDescent="0.2">
      <c r="B800" s="1"/>
      <c r="C800" s="1"/>
      <c r="D800" s="141"/>
      <c r="E800" s="53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</row>
    <row r="801" spans="2:16" s="23" customFormat="1" x14ac:dyDescent="0.2">
      <c r="B801" s="1"/>
      <c r="C801" s="1"/>
      <c r="D801" s="141"/>
      <c r="E801" s="53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</row>
    <row r="802" spans="2:16" s="23" customFormat="1" x14ac:dyDescent="0.2">
      <c r="B802" s="1"/>
      <c r="C802" s="1"/>
      <c r="D802" s="141"/>
      <c r="E802" s="53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</row>
    <row r="803" spans="2:16" s="23" customFormat="1" x14ac:dyDescent="0.2">
      <c r="B803" s="1"/>
      <c r="C803" s="1"/>
      <c r="D803" s="141"/>
      <c r="E803" s="53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</row>
    <row r="804" spans="2:16" s="23" customFormat="1" x14ac:dyDescent="0.2">
      <c r="B804" s="1"/>
      <c r="C804" s="1"/>
      <c r="D804" s="141"/>
      <c r="E804" s="53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</row>
    <row r="805" spans="2:16" s="23" customFormat="1" x14ac:dyDescent="0.2">
      <c r="B805" s="1"/>
      <c r="C805" s="1"/>
      <c r="D805" s="141"/>
      <c r="E805" s="53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</row>
    <row r="806" spans="2:16" s="23" customFormat="1" x14ac:dyDescent="0.2">
      <c r="B806" s="1"/>
      <c r="C806" s="1"/>
      <c r="D806" s="141"/>
      <c r="E806" s="53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</row>
    <row r="807" spans="2:16" s="23" customFormat="1" x14ac:dyDescent="0.2">
      <c r="B807" s="1"/>
      <c r="C807" s="1"/>
      <c r="D807" s="141"/>
      <c r="E807" s="53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</row>
    <row r="808" spans="2:16" s="23" customFormat="1" x14ac:dyDescent="0.2">
      <c r="B808" s="1"/>
      <c r="C808" s="1"/>
      <c r="D808" s="141"/>
      <c r="E808" s="53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</row>
    <row r="809" spans="2:16" s="23" customFormat="1" x14ac:dyDescent="0.2">
      <c r="B809" s="1"/>
      <c r="C809" s="1"/>
      <c r="D809" s="141"/>
      <c r="E809" s="53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</row>
    <row r="810" spans="2:16" s="23" customFormat="1" x14ac:dyDescent="0.2">
      <c r="B810" s="1"/>
      <c r="C810" s="1"/>
      <c r="D810" s="141"/>
      <c r="E810" s="53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</row>
    <row r="811" spans="2:16" s="23" customFormat="1" x14ac:dyDescent="0.2">
      <c r="B811" s="1"/>
      <c r="C811" s="1"/>
      <c r="D811" s="141"/>
      <c r="E811" s="53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</row>
    <row r="812" spans="2:16" s="23" customFormat="1" x14ac:dyDescent="0.2">
      <c r="B812" s="1"/>
      <c r="C812" s="1"/>
      <c r="D812" s="141"/>
      <c r="E812" s="53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</row>
    <row r="813" spans="2:16" s="23" customFormat="1" x14ac:dyDescent="0.2">
      <c r="B813" s="1"/>
      <c r="C813" s="1"/>
      <c r="D813" s="141"/>
      <c r="E813" s="53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</row>
    <row r="814" spans="2:16" s="23" customFormat="1" x14ac:dyDescent="0.2">
      <c r="B814" s="1"/>
      <c r="C814" s="1"/>
      <c r="D814" s="141"/>
      <c r="E814" s="53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</row>
    <row r="815" spans="2:16" s="23" customFormat="1" x14ac:dyDescent="0.2">
      <c r="B815" s="1"/>
      <c r="C815" s="1"/>
      <c r="D815" s="141"/>
      <c r="E815" s="53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</row>
    <row r="816" spans="2:16" s="23" customFormat="1" x14ac:dyDescent="0.2">
      <c r="B816" s="1"/>
      <c r="C816" s="1"/>
      <c r="D816" s="141"/>
      <c r="E816" s="53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</row>
    <row r="817" spans="2:16" s="23" customFormat="1" x14ac:dyDescent="0.2">
      <c r="B817" s="1"/>
      <c r="C817" s="1"/>
      <c r="D817" s="141"/>
      <c r="E817" s="53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</row>
    <row r="818" spans="2:16" s="23" customFormat="1" x14ac:dyDescent="0.2">
      <c r="B818" s="1"/>
      <c r="C818" s="1"/>
      <c r="D818" s="141"/>
      <c r="E818" s="53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</row>
    <row r="819" spans="2:16" s="23" customFormat="1" x14ac:dyDescent="0.2">
      <c r="B819" s="1"/>
      <c r="C819" s="1"/>
      <c r="D819" s="141"/>
      <c r="E819" s="53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</row>
    <row r="820" spans="2:16" s="23" customFormat="1" x14ac:dyDescent="0.2">
      <c r="B820" s="1"/>
      <c r="C820" s="1"/>
      <c r="D820" s="141"/>
      <c r="E820" s="53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</row>
    <row r="821" spans="2:16" s="23" customFormat="1" x14ac:dyDescent="0.2">
      <c r="B821" s="1"/>
      <c r="C821" s="1"/>
      <c r="D821" s="141"/>
      <c r="E821" s="53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</row>
    <row r="822" spans="2:16" s="23" customFormat="1" x14ac:dyDescent="0.2">
      <c r="B822" s="1"/>
      <c r="C822" s="1"/>
      <c r="D822" s="141"/>
      <c r="E822" s="53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</row>
    <row r="823" spans="2:16" s="23" customFormat="1" x14ac:dyDescent="0.2">
      <c r="B823" s="1"/>
      <c r="C823" s="1"/>
      <c r="D823" s="141"/>
      <c r="E823" s="53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</row>
    <row r="824" spans="2:16" s="23" customFormat="1" x14ac:dyDescent="0.2">
      <c r="B824" s="1"/>
      <c r="C824" s="1"/>
      <c r="D824" s="141"/>
      <c r="E824" s="53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</row>
    <row r="825" spans="2:16" s="23" customFormat="1" x14ac:dyDescent="0.2">
      <c r="B825" s="1"/>
      <c r="C825" s="1"/>
      <c r="D825" s="141"/>
      <c r="E825" s="53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</row>
    <row r="826" spans="2:16" s="23" customFormat="1" x14ac:dyDescent="0.2">
      <c r="B826" s="1"/>
      <c r="C826" s="1"/>
      <c r="D826" s="141"/>
      <c r="E826" s="53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</row>
    <row r="827" spans="2:16" s="23" customFormat="1" x14ac:dyDescent="0.2">
      <c r="B827" s="1"/>
      <c r="C827" s="1"/>
      <c r="D827" s="141"/>
      <c r="E827" s="53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</row>
    <row r="828" spans="2:16" s="23" customFormat="1" x14ac:dyDescent="0.2">
      <c r="B828" s="1"/>
      <c r="C828" s="1"/>
      <c r="D828" s="141"/>
      <c r="E828" s="53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</row>
    <row r="829" spans="2:16" s="23" customFormat="1" x14ac:dyDescent="0.2">
      <c r="B829" s="1"/>
      <c r="C829" s="1"/>
      <c r="D829" s="141"/>
      <c r="E829" s="53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</row>
    <row r="830" spans="2:16" s="23" customFormat="1" x14ac:dyDescent="0.2">
      <c r="B830" s="1"/>
      <c r="C830" s="1"/>
      <c r="D830" s="141"/>
      <c r="E830" s="53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</row>
    <row r="831" spans="2:16" s="23" customFormat="1" x14ac:dyDescent="0.2">
      <c r="B831" s="1"/>
      <c r="C831" s="1"/>
      <c r="D831" s="141"/>
      <c r="E831" s="53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</row>
    <row r="832" spans="2:16" s="23" customFormat="1" x14ac:dyDescent="0.2">
      <c r="B832" s="1"/>
      <c r="C832" s="1"/>
      <c r="D832" s="141"/>
      <c r="E832" s="53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</row>
    <row r="833" spans="2:16" s="23" customFormat="1" x14ac:dyDescent="0.2">
      <c r="B833" s="1"/>
      <c r="C833" s="1"/>
      <c r="D833" s="141"/>
      <c r="E833" s="53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</row>
    <row r="834" spans="2:16" s="23" customFormat="1" x14ac:dyDescent="0.2">
      <c r="B834" s="1"/>
      <c r="C834" s="1"/>
      <c r="D834" s="141"/>
      <c r="E834" s="53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</row>
    <row r="835" spans="2:16" s="23" customFormat="1" x14ac:dyDescent="0.2">
      <c r="B835" s="1"/>
      <c r="C835" s="1"/>
      <c r="D835" s="141"/>
      <c r="E835" s="53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</row>
    <row r="836" spans="2:16" s="23" customFormat="1" x14ac:dyDescent="0.2">
      <c r="B836" s="1"/>
      <c r="C836" s="1"/>
      <c r="D836" s="141"/>
      <c r="E836" s="53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</row>
    <row r="837" spans="2:16" s="23" customFormat="1" x14ac:dyDescent="0.2">
      <c r="B837" s="1"/>
      <c r="C837" s="1"/>
      <c r="D837" s="141"/>
      <c r="E837" s="53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</row>
    <row r="838" spans="2:16" s="23" customFormat="1" x14ac:dyDescent="0.2">
      <c r="B838" s="1"/>
      <c r="C838" s="1"/>
      <c r="D838" s="141"/>
      <c r="E838" s="53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</row>
    <row r="839" spans="2:16" s="23" customFormat="1" x14ac:dyDescent="0.2">
      <c r="B839" s="1"/>
      <c r="C839" s="1"/>
      <c r="D839" s="141"/>
      <c r="E839" s="53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</row>
    <row r="840" spans="2:16" s="23" customFormat="1" x14ac:dyDescent="0.2">
      <c r="B840" s="1"/>
      <c r="C840" s="1"/>
      <c r="D840" s="141"/>
      <c r="E840" s="53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</row>
    <row r="841" spans="2:16" s="23" customFormat="1" x14ac:dyDescent="0.2">
      <c r="B841" s="1"/>
      <c r="C841" s="1"/>
      <c r="D841" s="141"/>
      <c r="E841" s="53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</row>
    <row r="842" spans="2:16" s="23" customFormat="1" x14ac:dyDescent="0.2">
      <c r="B842" s="1"/>
      <c r="C842" s="1"/>
      <c r="D842" s="141"/>
      <c r="E842" s="53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</row>
    <row r="843" spans="2:16" s="23" customFormat="1" x14ac:dyDescent="0.2">
      <c r="B843" s="1"/>
      <c r="C843" s="1"/>
      <c r="D843" s="141"/>
      <c r="E843" s="53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</row>
    <row r="844" spans="2:16" s="23" customFormat="1" x14ac:dyDescent="0.2">
      <c r="B844" s="1"/>
      <c r="C844" s="1"/>
      <c r="D844" s="141"/>
      <c r="E844" s="53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</row>
    <row r="845" spans="2:16" s="23" customFormat="1" x14ac:dyDescent="0.2">
      <c r="B845" s="1"/>
      <c r="C845" s="1"/>
      <c r="D845" s="141"/>
      <c r="E845" s="53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</row>
    <row r="846" spans="2:16" s="23" customFormat="1" x14ac:dyDescent="0.2">
      <c r="B846" s="1"/>
      <c r="C846" s="1"/>
      <c r="D846" s="141"/>
      <c r="E846" s="53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</row>
    <row r="847" spans="2:16" s="23" customFormat="1" x14ac:dyDescent="0.2">
      <c r="B847" s="1"/>
      <c r="C847" s="1"/>
      <c r="D847" s="141"/>
      <c r="E847" s="53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</row>
    <row r="848" spans="2:16" s="23" customFormat="1" x14ac:dyDescent="0.2">
      <c r="B848" s="1"/>
      <c r="C848" s="1"/>
      <c r="D848" s="141"/>
      <c r="E848" s="53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</row>
    <row r="849" spans="2:16" s="23" customFormat="1" x14ac:dyDescent="0.2">
      <c r="B849" s="1"/>
      <c r="C849" s="1"/>
      <c r="D849" s="141"/>
      <c r="E849" s="53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</row>
    <row r="850" spans="2:16" s="23" customFormat="1" x14ac:dyDescent="0.2">
      <c r="B850" s="1"/>
      <c r="C850" s="1"/>
      <c r="D850" s="141"/>
      <c r="E850" s="53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</row>
    <row r="851" spans="2:16" s="23" customFormat="1" x14ac:dyDescent="0.2">
      <c r="B851" s="1"/>
      <c r="C851" s="1"/>
      <c r="D851" s="141"/>
      <c r="E851" s="53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</row>
    <row r="852" spans="2:16" s="23" customFormat="1" x14ac:dyDescent="0.2">
      <c r="B852" s="1"/>
      <c r="C852" s="1"/>
      <c r="D852" s="141"/>
      <c r="E852" s="53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</row>
    <row r="853" spans="2:16" s="23" customFormat="1" x14ac:dyDescent="0.2">
      <c r="B853" s="1"/>
      <c r="C853" s="1"/>
      <c r="D853" s="141"/>
      <c r="E853" s="53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</row>
    <row r="854" spans="2:16" s="23" customFormat="1" x14ac:dyDescent="0.2">
      <c r="B854" s="1"/>
      <c r="C854" s="1"/>
      <c r="D854" s="141"/>
      <c r="E854" s="53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</row>
    <row r="855" spans="2:16" s="23" customFormat="1" x14ac:dyDescent="0.2">
      <c r="B855" s="1"/>
      <c r="C855" s="1"/>
      <c r="D855" s="141"/>
      <c r="E855" s="53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</row>
    <row r="856" spans="2:16" s="23" customFormat="1" x14ac:dyDescent="0.2">
      <c r="B856" s="1"/>
      <c r="C856" s="1"/>
      <c r="D856" s="141"/>
      <c r="E856" s="53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</row>
    <row r="857" spans="2:16" s="23" customFormat="1" x14ac:dyDescent="0.2">
      <c r="B857" s="1"/>
      <c r="C857" s="1"/>
      <c r="D857" s="141"/>
      <c r="E857" s="53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</row>
    <row r="858" spans="2:16" s="23" customFormat="1" x14ac:dyDescent="0.2">
      <c r="B858" s="1"/>
      <c r="C858" s="1"/>
      <c r="D858" s="141"/>
      <c r="E858" s="53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</row>
    <row r="859" spans="2:16" s="23" customFormat="1" x14ac:dyDescent="0.2">
      <c r="B859" s="1"/>
      <c r="C859" s="1"/>
      <c r="D859" s="141"/>
      <c r="E859" s="53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</row>
    <row r="860" spans="2:16" s="23" customFormat="1" x14ac:dyDescent="0.2">
      <c r="B860" s="1"/>
      <c r="C860" s="1"/>
      <c r="D860" s="141"/>
      <c r="E860" s="53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</row>
    <row r="861" spans="2:16" s="23" customFormat="1" x14ac:dyDescent="0.2">
      <c r="B861" s="1"/>
      <c r="C861" s="1"/>
      <c r="D861" s="141"/>
      <c r="E861" s="53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</row>
    <row r="862" spans="2:16" s="23" customFormat="1" x14ac:dyDescent="0.2">
      <c r="B862" s="1"/>
      <c r="C862" s="1"/>
      <c r="D862" s="141"/>
      <c r="E862" s="53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</row>
    <row r="863" spans="2:16" s="23" customFormat="1" x14ac:dyDescent="0.2">
      <c r="B863" s="1"/>
      <c r="C863" s="1"/>
      <c r="D863" s="141"/>
      <c r="E863" s="53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</row>
    <row r="864" spans="2:16" s="23" customFormat="1" x14ac:dyDescent="0.2">
      <c r="B864" s="1"/>
      <c r="C864" s="1"/>
      <c r="D864" s="141"/>
      <c r="E864" s="53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</row>
    <row r="865" spans="2:16" s="23" customFormat="1" x14ac:dyDescent="0.2">
      <c r="B865" s="1"/>
      <c r="C865" s="1"/>
      <c r="D865" s="141"/>
      <c r="E865" s="53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</row>
    <row r="866" spans="2:16" s="23" customFormat="1" x14ac:dyDescent="0.2">
      <c r="B866" s="1"/>
      <c r="C866" s="1"/>
      <c r="D866" s="141"/>
      <c r="E866" s="53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</row>
    <row r="867" spans="2:16" s="23" customFormat="1" x14ac:dyDescent="0.2">
      <c r="B867" s="1"/>
      <c r="C867" s="1"/>
      <c r="D867" s="141"/>
      <c r="E867" s="53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</row>
    <row r="868" spans="2:16" s="23" customFormat="1" x14ac:dyDescent="0.2">
      <c r="B868" s="1"/>
      <c r="C868" s="1"/>
      <c r="D868" s="141"/>
      <c r="E868" s="53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</row>
    <row r="869" spans="2:16" s="23" customFormat="1" x14ac:dyDescent="0.2">
      <c r="B869" s="1"/>
      <c r="C869" s="1"/>
      <c r="D869" s="141"/>
      <c r="E869" s="53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</row>
    <row r="870" spans="2:16" s="23" customFormat="1" x14ac:dyDescent="0.2">
      <c r="B870" s="1"/>
      <c r="C870" s="1"/>
      <c r="D870" s="141"/>
      <c r="E870" s="53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</row>
    <row r="871" spans="2:16" s="23" customFormat="1" x14ac:dyDescent="0.2">
      <c r="B871" s="1"/>
      <c r="C871" s="1"/>
      <c r="D871" s="141"/>
      <c r="E871" s="53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</row>
    <row r="872" spans="2:16" s="23" customFormat="1" x14ac:dyDescent="0.2">
      <c r="B872" s="1"/>
      <c r="C872" s="1"/>
      <c r="D872" s="141"/>
      <c r="E872" s="53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</row>
    <row r="873" spans="2:16" s="23" customFormat="1" x14ac:dyDescent="0.2">
      <c r="B873" s="1"/>
      <c r="C873" s="1"/>
      <c r="D873" s="141"/>
      <c r="E873" s="53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</row>
    <row r="874" spans="2:16" s="23" customFormat="1" x14ac:dyDescent="0.2">
      <c r="B874" s="1"/>
      <c r="C874" s="1"/>
      <c r="D874" s="141"/>
      <c r="E874" s="53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</row>
    <row r="875" spans="2:16" s="23" customFormat="1" x14ac:dyDescent="0.2">
      <c r="B875" s="1"/>
      <c r="C875" s="1"/>
      <c r="D875" s="141"/>
      <c r="E875" s="53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</row>
    <row r="876" spans="2:16" s="23" customFormat="1" x14ac:dyDescent="0.2">
      <c r="B876" s="1"/>
      <c r="C876" s="1"/>
      <c r="D876" s="141"/>
      <c r="E876" s="53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</row>
    <row r="877" spans="2:16" s="23" customFormat="1" x14ac:dyDescent="0.2">
      <c r="B877" s="1"/>
      <c r="C877" s="1"/>
      <c r="D877" s="141"/>
      <c r="E877" s="53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</row>
    <row r="878" spans="2:16" s="23" customFormat="1" x14ac:dyDescent="0.2">
      <c r="B878" s="1"/>
      <c r="C878" s="1"/>
      <c r="D878" s="141"/>
      <c r="E878" s="53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</row>
    <row r="879" spans="2:16" s="23" customFormat="1" x14ac:dyDescent="0.2">
      <c r="B879" s="1"/>
      <c r="C879" s="1"/>
      <c r="D879" s="141"/>
      <c r="E879" s="53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</row>
    <row r="880" spans="2:16" s="23" customFormat="1" x14ac:dyDescent="0.2">
      <c r="B880" s="1"/>
      <c r="C880" s="1"/>
      <c r="D880" s="141"/>
      <c r="E880" s="53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</row>
    <row r="881" spans="2:16" s="23" customFormat="1" x14ac:dyDescent="0.2">
      <c r="B881" s="1"/>
      <c r="C881" s="1"/>
      <c r="D881" s="141"/>
      <c r="E881" s="53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</row>
    <row r="882" spans="2:16" s="23" customFormat="1" x14ac:dyDescent="0.2">
      <c r="B882" s="1"/>
      <c r="C882" s="1"/>
      <c r="D882" s="141"/>
      <c r="E882" s="53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</row>
    <row r="883" spans="2:16" s="23" customFormat="1" x14ac:dyDescent="0.2">
      <c r="B883" s="1"/>
      <c r="C883" s="1"/>
      <c r="D883" s="141"/>
      <c r="E883" s="53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</row>
    <row r="884" spans="2:16" s="23" customFormat="1" x14ac:dyDescent="0.2">
      <c r="B884" s="1"/>
      <c r="C884" s="1"/>
      <c r="D884" s="141"/>
      <c r="E884" s="53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</row>
    <row r="885" spans="2:16" s="23" customFormat="1" x14ac:dyDescent="0.2">
      <c r="B885" s="1"/>
      <c r="C885" s="1"/>
      <c r="D885" s="141"/>
      <c r="E885" s="53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</row>
    <row r="886" spans="2:16" s="23" customFormat="1" x14ac:dyDescent="0.2">
      <c r="B886" s="1"/>
      <c r="C886" s="1"/>
      <c r="D886" s="141"/>
      <c r="E886" s="53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</row>
    <row r="887" spans="2:16" s="23" customFormat="1" x14ac:dyDescent="0.2">
      <c r="B887" s="1"/>
      <c r="C887" s="1"/>
      <c r="D887" s="141"/>
      <c r="E887" s="53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</row>
    <row r="888" spans="2:16" s="23" customFormat="1" x14ac:dyDescent="0.2">
      <c r="B888" s="1"/>
      <c r="C888" s="1"/>
      <c r="D888" s="141"/>
      <c r="E888" s="53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</row>
    <row r="889" spans="2:16" s="23" customFormat="1" x14ac:dyDescent="0.2">
      <c r="B889" s="1"/>
      <c r="C889" s="1"/>
      <c r="D889" s="141"/>
      <c r="E889" s="53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</row>
    <row r="890" spans="2:16" s="23" customFormat="1" x14ac:dyDescent="0.2">
      <c r="B890" s="1"/>
      <c r="C890" s="1"/>
      <c r="D890" s="141"/>
      <c r="E890" s="53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</row>
    <row r="891" spans="2:16" s="23" customFormat="1" x14ac:dyDescent="0.2">
      <c r="B891" s="1"/>
      <c r="C891" s="1"/>
      <c r="D891" s="141"/>
      <c r="E891" s="53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</row>
    <row r="892" spans="2:16" s="23" customFormat="1" x14ac:dyDescent="0.2">
      <c r="B892" s="1"/>
      <c r="C892" s="1"/>
      <c r="D892" s="141"/>
      <c r="E892" s="53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</row>
    <row r="893" spans="2:16" s="23" customFormat="1" x14ac:dyDescent="0.2">
      <c r="B893" s="1"/>
      <c r="C893" s="1"/>
      <c r="D893" s="141"/>
      <c r="E893" s="53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</row>
    <row r="894" spans="2:16" s="23" customFormat="1" x14ac:dyDescent="0.2">
      <c r="B894" s="1"/>
      <c r="C894" s="1"/>
      <c r="D894" s="141"/>
      <c r="E894" s="53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</row>
    <row r="895" spans="2:16" s="23" customFormat="1" x14ac:dyDescent="0.2">
      <c r="B895" s="1"/>
      <c r="C895" s="1"/>
      <c r="D895" s="141"/>
      <c r="E895" s="53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</row>
    <row r="896" spans="2:16" s="23" customFormat="1" x14ac:dyDescent="0.2">
      <c r="B896" s="1"/>
      <c r="C896" s="1"/>
      <c r="D896" s="141"/>
      <c r="E896" s="53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</row>
    <row r="897" spans="2:16" s="23" customFormat="1" x14ac:dyDescent="0.2">
      <c r="B897" s="1"/>
      <c r="C897" s="1"/>
      <c r="D897" s="141"/>
      <c r="E897" s="53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</row>
    <row r="898" spans="2:16" s="23" customFormat="1" x14ac:dyDescent="0.2">
      <c r="B898" s="1"/>
      <c r="C898" s="1"/>
      <c r="D898" s="141"/>
      <c r="E898" s="53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</row>
    <row r="899" spans="2:16" s="23" customFormat="1" x14ac:dyDescent="0.2">
      <c r="B899" s="1"/>
      <c r="C899" s="1"/>
      <c r="D899" s="141"/>
      <c r="E899" s="53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</row>
    <row r="900" spans="2:16" s="23" customFormat="1" x14ac:dyDescent="0.2">
      <c r="B900" s="1"/>
      <c r="C900" s="1"/>
      <c r="D900" s="141"/>
      <c r="E900" s="53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</row>
    <row r="901" spans="2:16" s="23" customFormat="1" x14ac:dyDescent="0.2">
      <c r="B901" s="1"/>
      <c r="C901" s="1"/>
      <c r="D901" s="141"/>
      <c r="E901" s="53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</row>
    <row r="902" spans="2:16" s="23" customFormat="1" x14ac:dyDescent="0.2">
      <c r="B902" s="1"/>
      <c r="C902" s="1"/>
      <c r="D902" s="141"/>
      <c r="E902" s="53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</row>
    <row r="903" spans="2:16" s="23" customFormat="1" x14ac:dyDescent="0.2">
      <c r="B903" s="1"/>
      <c r="C903" s="1"/>
      <c r="D903" s="141"/>
      <c r="E903" s="53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</row>
    <row r="904" spans="2:16" s="23" customFormat="1" x14ac:dyDescent="0.2">
      <c r="B904" s="1"/>
      <c r="C904" s="1"/>
      <c r="D904" s="141"/>
      <c r="E904" s="53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</row>
    <row r="905" spans="2:16" s="23" customFormat="1" x14ac:dyDescent="0.2">
      <c r="B905" s="1"/>
      <c r="C905" s="1"/>
      <c r="D905" s="141"/>
      <c r="E905" s="53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</row>
    <row r="906" spans="2:16" s="23" customFormat="1" x14ac:dyDescent="0.2">
      <c r="B906" s="1"/>
      <c r="C906" s="1"/>
      <c r="D906" s="141"/>
      <c r="E906" s="53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</row>
    <row r="907" spans="2:16" s="23" customFormat="1" x14ac:dyDescent="0.2">
      <c r="B907" s="1"/>
      <c r="C907" s="1"/>
      <c r="D907" s="141"/>
      <c r="E907" s="53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</row>
    <row r="908" spans="2:16" s="23" customFormat="1" x14ac:dyDescent="0.2">
      <c r="B908" s="1"/>
      <c r="C908" s="1"/>
      <c r="D908" s="141"/>
      <c r="E908" s="53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</row>
    <row r="909" spans="2:16" s="23" customFormat="1" x14ac:dyDescent="0.2">
      <c r="B909" s="1"/>
      <c r="C909" s="1"/>
      <c r="D909" s="141"/>
      <c r="E909" s="53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</row>
    <row r="910" spans="2:16" s="23" customFormat="1" x14ac:dyDescent="0.2">
      <c r="B910" s="1"/>
      <c r="C910" s="1"/>
      <c r="D910" s="141"/>
      <c r="E910" s="53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</row>
    <row r="911" spans="2:16" s="23" customFormat="1" x14ac:dyDescent="0.2">
      <c r="B911" s="1"/>
      <c r="C911" s="1"/>
      <c r="D911" s="141"/>
      <c r="E911" s="53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</row>
    <row r="912" spans="2:16" s="23" customFormat="1" x14ac:dyDescent="0.2">
      <c r="B912" s="1"/>
      <c r="C912" s="1"/>
      <c r="D912" s="141"/>
      <c r="E912" s="53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</row>
    <row r="913" spans="2:16" s="23" customFormat="1" x14ac:dyDescent="0.2">
      <c r="B913" s="1"/>
      <c r="C913" s="1"/>
      <c r="D913" s="141"/>
      <c r="E913" s="53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</row>
    <row r="914" spans="2:16" s="23" customFormat="1" x14ac:dyDescent="0.2">
      <c r="B914" s="1"/>
      <c r="C914" s="1"/>
      <c r="D914" s="141"/>
      <c r="E914" s="53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</row>
    <row r="915" spans="2:16" s="23" customFormat="1" x14ac:dyDescent="0.2">
      <c r="B915" s="1"/>
      <c r="C915" s="1"/>
      <c r="D915" s="141"/>
      <c r="E915" s="53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</row>
    <row r="916" spans="2:16" s="23" customFormat="1" x14ac:dyDescent="0.2">
      <c r="B916" s="1"/>
      <c r="C916" s="1"/>
      <c r="D916" s="141"/>
      <c r="E916" s="53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</row>
    <row r="917" spans="2:16" s="23" customFormat="1" x14ac:dyDescent="0.2">
      <c r="B917" s="1"/>
      <c r="C917" s="1"/>
      <c r="D917" s="141"/>
      <c r="E917" s="53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</row>
    <row r="918" spans="2:16" s="23" customFormat="1" x14ac:dyDescent="0.2">
      <c r="B918" s="1"/>
      <c r="C918" s="1"/>
      <c r="D918" s="141"/>
      <c r="E918" s="53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</row>
    <row r="919" spans="2:16" s="23" customFormat="1" x14ac:dyDescent="0.2">
      <c r="B919" s="1"/>
      <c r="C919" s="1"/>
      <c r="D919" s="141"/>
      <c r="E919" s="53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</row>
    <row r="920" spans="2:16" s="23" customFormat="1" x14ac:dyDescent="0.2">
      <c r="B920" s="1"/>
      <c r="C920" s="1"/>
      <c r="D920" s="141"/>
      <c r="E920" s="53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</row>
    <row r="921" spans="2:16" s="23" customFormat="1" x14ac:dyDescent="0.2">
      <c r="B921" s="1"/>
      <c r="C921" s="1"/>
      <c r="D921" s="141"/>
      <c r="E921" s="53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</row>
    <row r="922" spans="2:16" s="23" customFormat="1" x14ac:dyDescent="0.2">
      <c r="B922" s="1"/>
      <c r="C922" s="1"/>
      <c r="D922" s="141"/>
      <c r="E922" s="53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</row>
    <row r="923" spans="2:16" s="23" customFormat="1" x14ac:dyDescent="0.2">
      <c r="B923" s="1"/>
      <c r="C923" s="1"/>
      <c r="D923" s="141"/>
      <c r="E923" s="53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</row>
    <row r="924" spans="2:16" s="23" customFormat="1" x14ac:dyDescent="0.2">
      <c r="B924" s="1"/>
      <c r="C924" s="1"/>
      <c r="D924" s="141"/>
      <c r="E924" s="53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</row>
    <row r="925" spans="2:16" s="23" customFormat="1" x14ac:dyDescent="0.2">
      <c r="B925" s="1"/>
      <c r="C925" s="1"/>
      <c r="D925" s="141"/>
      <c r="E925" s="53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</row>
    <row r="926" spans="2:16" s="23" customFormat="1" x14ac:dyDescent="0.2">
      <c r="B926" s="1"/>
      <c r="C926" s="1"/>
      <c r="D926" s="141"/>
      <c r="E926" s="53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</row>
    <row r="927" spans="2:16" s="23" customFormat="1" x14ac:dyDescent="0.2">
      <c r="B927" s="1"/>
      <c r="C927" s="1"/>
      <c r="D927" s="141"/>
      <c r="E927" s="53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</row>
    <row r="928" spans="2:16" s="23" customFormat="1" x14ac:dyDescent="0.2">
      <c r="B928" s="1"/>
      <c r="C928" s="1"/>
      <c r="D928" s="141"/>
      <c r="E928" s="53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</row>
    <row r="929" spans="2:16" s="23" customFormat="1" x14ac:dyDescent="0.2">
      <c r="B929" s="1"/>
      <c r="C929" s="1"/>
      <c r="D929" s="141"/>
      <c r="E929" s="53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</row>
    <row r="930" spans="2:16" s="23" customFormat="1" x14ac:dyDescent="0.2">
      <c r="B930" s="1"/>
      <c r="C930" s="1"/>
      <c r="D930" s="141"/>
      <c r="E930" s="53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</row>
    <row r="931" spans="2:16" s="23" customFormat="1" x14ac:dyDescent="0.2">
      <c r="B931" s="1"/>
      <c r="C931" s="1"/>
      <c r="D931" s="141"/>
      <c r="E931" s="53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</row>
    <row r="932" spans="2:16" s="23" customFormat="1" x14ac:dyDescent="0.2">
      <c r="B932" s="1"/>
      <c r="C932" s="1"/>
      <c r="D932" s="141"/>
      <c r="E932" s="53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</row>
    <row r="933" spans="2:16" s="23" customFormat="1" x14ac:dyDescent="0.2">
      <c r="B933" s="1"/>
      <c r="C933" s="1"/>
      <c r="D933" s="141"/>
      <c r="E933" s="53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</row>
    <row r="934" spans="2:16" s="23" customFormat="1" x14ac:dyDescent="0.2">
      <c r="B934" s="1"/>
      <c r="C934" s="1"/>
      <c r="D934" s="141"/>
      <c r="E934" s="53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</row>
    <row r="935" spans="2:16" s="23" customFormat="1" x14ac:dyDescent="0.2">
      <c r="B935" s="1"/>
      <c r="C935" s="1"/>
      <c r="D935" s="141"/>
      <c r="E935" s="53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</row>
    <row r="936" spans="2:16" s="23" customFormat="1" x14ac:dyDescent="0.2">
      <c r="B936" s="1"/>
      <c r="C936" s="1"/>
      <c r="D936" s="141"/>
      <c r="E936" s="53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</row>
    <row r="937" spans="2:16" s="23" customFormat="1" x14ac:dyDescent="0.2">
      <c r="B937" s="1"/>
      <c r="C937" s="1"/>
      <c r="D937" s="141"/>
      <c r="E937" s="53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</row>
    <row r="938" spans="2:16" s="23" customFormat="1" x14ac:dyDescent="0.2">
      <c r="B938" s="1"/>
      <c r="C938" s="1"/>
      <c r="D938" s="141"/>
      <c r="E938" s="53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</row>
    <row r="939" spans="2:16" s="23" customFormat="1" x14ac:dyDescent="0.2">
      <c r="B939" s="1"/>
      <c r="C939" s="1"/>
      <c r="D939" s="141"/>
      <c r="E939" s="53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</row>
    <row r="940" spans="2:16" s="23" customFormat="1" x14ac:dyDescent="0.2">
      <c r="B940" s="1"/>
      <c r="C940" s="1"/>
      <c r="D940" s="141"/>
      <c r="E940" s="53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</row>
    <row r="941" spans="2:16" s="23" customFormat="1" x14ac:dyDescent="0.2">
      <c r="B941" s="1"/>
      <c r="C941" s="1"/>
      <c r="D941" s="141"/>
      <c r="E941" s="53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</row>
    <row r="942" spans="2:16" s="23" customFormat="1" x14ac:dyDescent="0.2">
      <c r="B942" s="1"/>
      <c r="C942" s="1"/>
      <c r="D942" s="141"/>
      <c r="E942" s="53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</row>
    <row r="943" spans="2:16" s="23" customFormat="1" x14ac:dyDescent="0.2">
      <c r="B943" s="1"/>
      <c r="C943" s="1"/>
      <c r="D943" s="141"/>
      <c r="E943" s="53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</row>
    <row r="944" spans="2:16" s="23" customFormat="1" x14ac:dyDescent="0.2">
      <c r="B944" s="1"/>
      <c r="C944" s="1"/>
      <c r="D944" s="141"/>
      <c r="E944" s="53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</row>
    <row r="945" spans="2:16" s="23" customFormat="1" x14ac:dyDescent="0.2">
      <c r="B945" s="1"/>
      <c r="C945" s="1"/>
      <c r="D945" s="141"/>
      <c r="E945" s="53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</row>
    <row r="946" spans="2:16" s="23" customFormat="1" x14ac:dyDescent="0.2">
      <c r="B946" s="1"/>
      <c r="C946" s="1"/>
      <c r="D946" s="141"/>
      <c r="E946" s="53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</row>
    <row r="947" spans="2:16" s="23" customFormat="1" x14ac:dyDescent="0.2">
      <c r="B947" s="1"/>
      <c r="C947" s="1"/>
      <c r="D947" s="141"/>
      <c r="E947" s="53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</row>
    <row r="948" spans="2:16" s="23" customFormat="1" x14ac:dyDescent="0.2">
      <c r="B948" s="1"/>
      <c r="C948" s="1"/>
      <c r="D948" s="141"/>
      <c r="E948" s="53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</row>
    <row r="949" spans="2:16" s="23" customFormat="1" x14ac:dyDescent="0.2">
      <c r="B949" s="1"/>
      <c r="C949" s="1"/>
      <c r="D949" s="141"/>
      <c r="E949" s="53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</row>
    <row r="950" spans="2:16" s="23" customFormat="1" x14ac:dyDescent="0.2">
      <c r="B950" s="1"/>
      <c r="C950" s="1"/>
      <c r="D950" s="141"/>
      <c r="E950" s="53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</row>
    <row r="951" spans="2:16" s="23" customFormat="1" x14ac:dyDescent="0.2">
      <c r="B951" s="1"/>
      <c r="C951" s="1"/>
      <c r="D951" s="141"/>
      <c r="E951" s="53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</row>
    <row r="952" spans="2:16" s="23" customFormat="1" x14ac:dyDescent="0.2">
      <c r="B952" s="1"/>
      <c r="C952" s="1"/>
      <c r="D952" s="141"/>
      <c r="E952" s="53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</row>
    <row r="953" spans="2:16" s="23" customFormat="1" x14ac:dyDescent="0.2">
      <c r="B953" s="1"/>
      <c r="C953" s="1"/>
      <c r="D953" s="141"/>
      <c r="E953" s="53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</row>
    <row r="954" spans="2:16" s="23" customFormat="1" x14ac:dyDescent="0.2">
      <c r="B954" s="1"/>
      <c r="C954" s="1"/>
      <c r="D954" s="141"/>
      <c r="E954" s="53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</row>
    <row r="955" spans="2:16" s="23" customFormat="1" x14ac:dyDescent="0.2">
      <c r="B955" s="1"/>
      <c r="C955" s="1"/>
      <c r="D955" s="141"/>
      <c r="E955" s="53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</row>
    <row r="956" spans="2:16" s="23" customFormat="1" x14ac:dyDescent="0.2">
      <c r="B956" s="1"/>
      <c r="C956" s="1"/>
      <c r="D956" s="141"/>
      <c r="E956" s="53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</row>
    <row r="957" spans="2:16" s="23" customFormat="1" x14ac:dyDescent="0.2">
      <c r="B957" s="1"/>
      <c r="C957" s="1"/>
      <c r="D957" s="141"/>
      <c r="E957" s="53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</row>
    <row r="958" spans="2:16" s="23" customFormat="1" x14ac:dyDescent="0.2">
      <c r="B958" s="1"/>
      <c r="C958" s="1"/>
      <c r="D958" s="141"/>
      <c r="E958" s="53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</row>
    <row r="959" spans="2:16" s="23" customFormat="1" x14ac:dyDescent="0.2">
      <c r="B959" s="1"/>
      <c r="C959" s="1"/>
      <c r="D959" s="141"/>
      <c r="E959" s="53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</row>
    <row r="960" spans="2:16" s="23" customFormat="1" x14ac:dyDescent="0.2">
      <c r="B960" s="1"/>
      <c r="C960" s="1"/>
      <c r="D960" s="141"/>
      <c r="E960" s="53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</row>
    <row r="961" spans="2:16" s="23" customFormat="1" x14ac:dyDescent="0.2">
      <c r="B961" s="1"/>
      <c r="C961" s="1"/>
      <c r="D961" s="141"/>
      <c r="E961" s="53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</row>
    <row r="962" spans="2:16" s="23" customFormat="1" x14ac:dyDescent="0.2">
      <c r="B962" s="1"/>
      <c r="C962" s="1"/>
      <c r="D962" s="141"/>
      <c r="E962" s="53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</row>
    <row r="963" spans="2:16" s="23" customFormat="1" x14ac:dyDescent="0.2">
      <c r="B963" s="1"/>
      <c r="C963" s="1"/>
      <c r="D963" s="141"/>
      <c r="E963" s="53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</row>
    <row r="964" spans="2:16" s="23" customFormat="1" x14ac:dyDescent="0.2">
      <c r="B964" s="1"/>
      <c r="C964" s="1"/>
      <c r="D964" s="141"/>
      <c r="E964" s="53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</row>
    <row r="965" spans="2:16" s="23" customFormat="1" x14ac:dyDescent="0.2">
      <c r="B965" s="1"/>
      <c r="C965" s="1"/>
      <c r="D965" s="141"/>
      <c r="E965" s="53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</row>
    <row r="966" spans="2:16" s="23" customFormat="1" x14ac:dyDescent="0.2">
      <c r="B966" s="1"/>
      <c r="C966" s="1"/>
      <c r="D966" s="141"/>
      <c r="E966" s="53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</row>
    <row r="967" spans="2:16" s="23" customFormat="1" x14ac:dyDescent="0.2">
      <c r="B967" s="1"/>
      <c r="C967" s="1"/>
      <c r="D967" s="141"/>
      <c r="E967" s="53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</row>
    <row r="968" spans="2:16" s="23" customFormat="1" x14ac:dyDescent="0.2">
      <c r="B968" s="1"/>
      <c r="C968" s="1"/>
      <c r="D968" s="141"/>
      <c r="E968" s="53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</row>
    <row r="969" spans="2:16" s="23" customFormat="1" x14ac:dyDescent="0.2">
      <c r="B969" s="1"/>
      <c r="C969" s="1"/>
      <c r="D969" s="141"/>
      <c r="E969" s="53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</row>
    <row r="970" spans="2:16" s="23" customFormat="1" x14ac:dyDescent="0.2">
      <c r="B970" s="1"/>
      <c r="C970" s="1"/>
      <c r="D970" s="141"/>
      <c r="E970" s="53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</row>
    <row r="971" spans="2:16" s="23" customFormat="1" x14ac:dyDescent="0.2">
      <c r="B971" s="1"/>
      <c r="C971" s="1"/>
      <c r="D971" s="141"/>
      <c r="E971" s="53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</row>
    <row r="972" spans="2:16" s="23" customFormat="1" x14ac:dyDescent="0.2">
      <c r="B972" s="1"/>
      <c r="C972" s="1"/>
      <c r="D972" s="141"/>
      <c r="E972" s="53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</row>
    <row r="973" spans="2:16" s="23" customFormat="1" x14ac:dyDescent="0.2">
      <c r="B973" s="1"/>
      <c r="C973" s="1"/>
      <c r="D973" s="141"/>
      <c r="E973" s="53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</row>
    <row r="974" spans="2:16" s="23" customFormat="1" x14ac:dyDescent="0.2">
      <c r="B974" s="1"/>
      <c r="C974" s="1"/>
      <c r="D974" s="141"/>
      <c r="E974" s="53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</row>
    <row r="975" spans="2:16" s="23" customFormat="1" x14ac:dyDescent="0.2">
      <c r="B975" s="1"/>
      <c r="C975" s="1"/>
      <c r="D975" s="141"/>
      <c r="E975" s="53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</row>
    <row r="976" spans="2:16" s="23" customFormat="1" x14ac:dyDescent="0.2">
      <c r="B976" s="1"/>
      <c r="C976" s="1"/>
      <c r="D976" s="141"/>
      <c r="E976" s="53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</row>
    <row r="977" spans="2:16" s="23" customFormat="1" x14ac:dyDescent="0.2">
      <c r="B977" s="1"/>
      <c r="C977" s="1"/>
      <c r="D977" s="141"/>
      <c r="E977" s="53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</row>
    <row r="978" spans="2:16" s="23" customFormat="1" x14ac:dyDescent="0.2">
      <c r="B978" s="1"/>
      <c r="C978" s="1"/>
      <c r="D978" s="141"/>
      <c r="E978" s="53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</row>
    <row r="979" spans="2:16" s="23" customFormat="1" x14ac:dyDescent="0.2">
      <c r="B979" s="1"/>
      <c r="C979" s="1"/>
      <c r="D979" s="141"/>
      <c r="E979" s="53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</row>
    <row r="980" spans="2:16" s="23" customFormat="1" x14ac:dyDescent="0.2">
      <c r="B980" s="1"/>
      <c r="C980" s="1"/>
      <c r="D980" s="141"/>
      <c r="E980" s="53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</row>
    <row r="981" spans="2:16" s="23" customFormat="1" x14ac:dyDescent="0.2">
      <c r="B981" s="1"/>
      <c r="C981" s="1"/>
      <c r="D981" s="141"/>
      <c r="E981" s="53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</row>
    <row r="982" spans="2:16" s="23" customFormat="1" x14ac:dyDescent="0.2">
      <c r="B982" s="1"/>
      <c r="C982" s="1"/>
      <c r="D982" s="141"/>
      <c r="E982" s="53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</row>
    <row r="983" spans="2:16" s="23" customFormat="1" x14ac:dyDescent="0.2">
      <c r="B983" s="1"/>
      <c r="C983" s="1"/>
      <c r="D983" s="141"/>
      <c r="E983" s="53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</row>
    <row r="984" spans="2:16" s="23" customFormat="1" x14ac:dyDescent="0.2">
      <c r="B984" s="1"/>
      <c r="C984" s="1"/>
      <c r="D984" s="141"/>
      <c r="E984" s="53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</row>
    <row r="985" spans="2:16" s="23" customFormat="1" x14ac:dyDescent="0.2">
      <c r="B985" s="1"/>
      <c r="C985" s="1"/>
      <c r="D985" s="141"/>
      <c r="E985" s="53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</row>
    <row r="986" spans="2:16" s="23" customFormat="1" x14ac:dyDescent="0.2">
      <c r="B986" s="1"/>
      <c r="C986" s="1"/>
      <c r="D986" s="141"/>
      <c r="E986" s="53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</row>
    <row r="987" spans="2:16" s="23" customFormat="1" x14ac:dyDescent="0.2">
      <c r="B987" s="1"/>
      <c r="C987" s="1"/>
      <c r="D987" s="141"/>
      <c r="E987" s="53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</row>
    <row r="988" spans="2:16" s="23" customFormat="1" x14ac:dyDescent="0.2">
      <c r="B988" s="1"/>
      <c r="C988" s="1"/>
      <c r="D988" s="141"/>
      <c r="E988" s="53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</row>
    <row r="989" spans="2:16" s="23" customFormat="1" x14ac:dyDescent="0.2">
      <c r="B989" s="1"/>
      <c r="C989" s="1"/>
      <c r="D989" s="141"/>
      <c r="E989" s="53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</row>
    <row r="990" spans="2:16" s="23" customFormat="1" x14ac:dyDescent="0.2">
      <c r="B990" s="1"/>
      <c r="C990" s="1"/>
      <c r="D990" s="141"/>
      <c r="E990" s="53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</row>
    <row r="991" spans="2:16" s="23" customFormat="1" x14ac:dyDescent="0.2">
      <c r="B991" s="1"/>
      <c r="C991" s="1"/>
      <c r="D991" s="141"/>
      <c r="E991" s="53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</row>
    <row r="992" spans="2:16" s="23" customFormat="1" x14ac:dyDescent="0.2">
      <c r="B992" s="1"/>
      <c r="C992" s="1"/>
      <c r="D992" s="141"/>
      <c r="E992" s="53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</row>
    <row r="993" spans="2:16" s="23" customFormat="1" x14ac:dyDescent="0.2">
      <c r="B993" s="1"/>
      <c r="C993" s="1"/>
      <c r="D993" s="141"/>
      <c r="E993" s="53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</row>
    <row r="994" spans="2:16" s="23" customFormat="1" x14ac:dyDescent="0.2">
      <c r="B994" s="1"/>
      <c r="C994" s="1"/>
      <c r="D994" s="141"/>
      <c r="E994" s="53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</row>
    <row r="995" spans="2:16" s="23" customFormat="1" x14ac:dyDescent="0.2">
      <c r="B995" s="1"/>
      <c r="C995" s="1"/>
      <c r="D995" s="141"/>
      <c r="E995" s="53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</row>
    <row r="996" spans="2:16" s="23" customFormat="1" x14ac:dyDescent="0.2">
      <c r="B996" s="1"/>
      <c r="C996" s="1"/>
      <c r="D996" s="141"/>
      <c r="E996" s="53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</row>
    <row r="997" spans="2:16" s="23" customFormat="1" x14ac:dyDescent="0.2">
      <c r="B997" s="1"/>
      <c r="C997" s="1"/>
      <c r="D997" s="141"/>
      <c r="E997" s="53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</row>
    <row r="998" spans="2:16" s="23" customFormat="1" x14ac:dyDescent="0.2">
      <c r="B998" s="1"/>
      <c r="C998" s="1"/>
      <c r="D998" s="141"/>
      <c r="E998" s="53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</row>
    <row r="999" spans="2:16" s="23" customFormat="1" x14ac:dyDescent="0.2">
      <c r="B999" s="1"/>
      <c r="C999" s="1"/>
      <c r="D999" s="141"/>
      <c r="E999" s="53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</row>
    <row r="1000" spans="2:16" s="23" customFormat="1" x14ac:dyDescent="0.2">
      <c r="B1000" s="1"/>
      <c r="C1000" s="1"/>
      <c r="D1000" s="141"/>
      <c r="E1000" s="53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</row>
    <row r="1001" spans="2:16" s="23" customFormat="1" x14ac:dyDescent="0.2">
      <c r="B1001" s="1"/>
      <c r="C1001" s="1"/>
      <c r="D1001" s="141"/>
      <c r="E1001" s="53"/>
      <c r="F1001" s="58"/>
      <c r="G1001" s="58"/>
      <c r="H1001" s="58"/>
      <c r="I1001" s="58"/>
      <c r="J1001" s="58"/>
      <c r="K1001" s="58"/>
      <c r="L1001" s="58"/>
      <c r="M1001" s="58"/>
      <c r="N1001" s="58"/>
      <c r="O1001" s="58"/>
      <c r="P1001" s="58"/>
    </row>
    <row r="1002" spans="2:16" s="23" customFormat="1" x14ac:dyDescent="0.2">
      <c r="B1002" s="1"/>
      <c r="C1002" s="1"/>
      <c r="D1002" s="141"/>
      <c r="E1002" s="53"/>
      <c r="F1002" s="58"/>
      <c r="G1002" s="58"/>
      <c r="H1002" s="58"/>
      <c r="I1002" s="58"/>
      <c r="J1002" s="58"/>
      <c r="K1002" s="58"/>
      <c r="L1002" s="58"/>
      <c r="M1002" s="58"/>
      <c r="N1002" s="58"/>
      <c r="O1002" s="58"/>
      <c r="P1002" s="58"/>
    </row>
    <row r="1003" spans="2:16" s="23" customFormat="1" x14ac:dyDescent="0.2">
      <c r="B1003" s="1"/>
      <c r="C1003" s="1"/>
      <c r="D1003" s="141"/>
      <c r="E1003" s="53"/>
      <c r="F1003" s="58"/>
      <c r="G1003" s="58"/>
      <c r="H1003" s="58"/>
      <c r="I1003" s="58"/>
      <c r="J1003" s="58"/>
      <c r="K1003" s="58"/>
      <c r="L1003" s="58"/>
      <c r="M1003" s="58"/>
      <c r="N1003" s="58"/>
      <c r="O1003" s="58"/>
      <c r="P1003" s="58"/>
    </row>
    <row r="1004" spans="2:16" s="23" customFormat="1" x14ac:dyDescent="0.2">
      <c r="B1004" s="1"/>
      <c r="C1004" s="1"/>
      <c r="D1004" s="141"/>
      <c r="E1004" s="53"/>
      <c r="F1004" s="58"/>
      <c r="G1004" s="58"/>
      <c r="H1004" s="58"/>
      <c r="I1004" s="58"/>
      <c r="J1004" s="58"/>
      <c r="K1004" s="58"/>
      <c r="L1004" s="58"/>
      <c r="M1004" s="58"/>
      <c r="N1004" s="58"/>
      <c r="O1004" s="58"/>
      <c r="P1004" s="58"/>
    </row>
    <row r="1005" spans="2:16" s="23" customFormat="1" x14ac:dyDescent="0.2">
      <c r="B1005" s="1"/>
      <c r="C1005" s="1"/>
      <c r="D1005" s="141"/>
      <c r="E1005" s="53"/>
      <c r="F1005" s="58"/>
      <c r="G1005" s="58"/>
      <c r="H1005" s="58"/>
      <c r="I1005" s="58"/>
      <c r="J1005" s="58"/>
      <c r="K1005" s="58"/>
      <c r="L1005" s="58"/>
      <c r="M1005" s="58"/>
      <c r="N1005" s="58"/>
      <c r="O1005" s="58"/>
      <c r="P1005" s="58"/>
    </row>
    <row r="1006" spans="2:16" s="23" customFormat="1" x14ac:dyDescent="0.2">
      <c r="B1006" s="1"/>
      <c r="C1006" s="1"/>
      <c r="D1006" s="141"/>
      <c r="E1006" s="53"/>
      <c r="F1006" s="58"/>
      <c r="G1006" s="58"/>
      <c r="H1006" s="58"/>
      <c r="I1006" s="58"/>
      <c r="J1006" s="58"/>
      <c r="K1006" s="58"/>
      <c r="L1006" s="58"/>
      <c r="M1006" s="58"/>
      <c r="N1006" s="58"/>
      <c r="O1006" s="58"/>
      <c r="P1006" s="58"/>
    </row>
    <row r="1007" spans="2:16" s="23" customFormat="1" x14ac:dyDescent="0.2">
      <c r="B1007" s="1"/>
      <c r="C1007" s="1"/>
      <c r="D1007" s="141"/>
      <c r="E1007" s="53"/>
      <c r="F1007" s="58"/>
      <c r="G1007" s="58"/>
      <c r="H1007" s="58"/>
      <c r="I1007" s="58"/>
      <c r="J1007" s="58"/>
      <c r="K1007" s="58"/>
      <c r="L1007" s="58"/>
      <c r="M1007" s="58"/>
      <c r="N1007" s="58"/>
      <c r="O1007" s="58"/>
      <c r="P1007" s="58"/>
    </row>
    <row r="1008" spans="2:16" s="23" customFormat="1" x14ac:dyDescent="0.2">
      <c r="B1008" s="1"/>
      <c r="C1008" s="1"/>
      <c r="D1008" s="141"/>
      <c r="E1008" s="53"/>
      <c r="F1008" s="58"/>
      <c r="G1008" s="58"/>
      <c r="H1008" s="58"/>
      <c r="I1008" s="58"/>
      <c r="J1008" s="58"/>
      <c r="K1008" s="58"/>
      <c r="L1008" s="58"/>
      <c r="M1008" s="58"/>
      <c r="N1008" s="58"/>
      <c r="O1008" s="58"/>
      <c r="P1008" s="58"/>
    </row>
    <row r="1009" spans="2:16" s="23" customFormat="1" x14ac:dyDescent="0.2">
      <c r="B1009" s="1"/>
      <c r="C1009" s="1"/>
      <c r="D1009" s="141"/>
      <c r="E1009" s="53"/>
      <c r="F1009" s="58"/>
      <c r="G1009" s="58"/>
      <c r="H1009" s="58"/>
      <c r="I1009" s="58"/>
      <c r="J1009" s="58"/>
      <c r="K1009" s="58"/>
      <c r="L1009" s="58"/>
      <c r="M1009" s="58"/>
      <c r="N1009" s="58"/>
      <c r="O1009" s="58"/>
      <c r="P1009" s="58"/>
    </row>
    <row r="1010" spans="2:16" s="23" customFormat="1" x14ac:dyDescent="0.2">
      <c r="B1010" s="1"/>
      <c r="C1010" s="1"/>
      <c r="D1010" s="141"/>
      <c r="E1010" s="53"/>
      <c r="F1010" s="58"/>
      <c r="G1010" s="58"/>
      <c r="H1010" s="58"/>
      <c r="I1010" s="58"/>
      <c r="J1010" s="58"/>
      <c r="K1010" s="58"/>
      <c r="L1010" s="58"/>
      <c r="M1010" s="58"/>
      <c r="N1010" s="58"/>
      <c r="O1010" s="58"/>
      <c r="P1010" s="58"/>
    </row>
    <row r="1011" spans="2:16" s="23" customFormat="1" x14ac:dyDescent="0.2">
      <c r="B1011" s="1"/>
      <c r="C1011" s="1"/>
      <c r="D1011" s="141"/>
      <c r="E1011" s="53"/>
      <c r="F1011" s="58"/>
      <c r="G1011" s="58"/>
      <c r="H1011" s="58"/>
      <c r="I1011" s="58"/>
      <c r="J1011" s="58"/>
      <c r="K1011" s="58"/>
      <c r="L1011" s="58"/>
      <c r="M1011" s="58"/>
      <c r="N1011" s="58"/>
      <c r="O1011" s="58"/>
      <c r="P1011" s="58"/>
    </row>
    <row r="1012" spans="2:16" s="23" customFormat="1" x14ac:dyDescent="0.2">
      <c r="B1012" s="1"/>
      <c r="C1012" s="1"/>
      <c r="D1012" s="141"/>
      <c r="E1012" s="53"/>
      <c r="F1012" s="58"/>
      <c r="G1012" s="58"/>
      <c r="H1012" s="58"/>
      <c r="I1012" s="58"/>
      <c r="J1012" s="58"/>
      <c r="K1012" s="58"/>
      <c r="L1012" s="58"/>
      <c r="M1012" s="58"/>
      <c r="N1012" s="58"/>
      <c r="O1012" s="58"/>
      <c r="P1012" s="58"/>
    </row>
    <row r="1013" spans="2:16" s="23" customFormat="1" x14ac:dyDescent="0.2">
      <c r="B1013" s="1"/>
      <c r="C1013" s="1"/>
      <c r="D1013" s="141"/>
      <c r="E1013" s="53"/>
      <c r="F1013" s="58"/>
      <c r="G1013" s="58"/>
      <c r="H1013" s="58"/>
      <c r="I1013" s="58"/>
      <c r="J1013" s="58"/>
      <c r="K1013" s="58"/>
      <c r="L1013" s="58"/>
      <c r="M1013" s="58"/>
      <c r="N1013" s="58"/>
      <c r="O1013" s="58"/>
      <c r="P1013" s="58"/>
    </row>
    <row r="1014" spans="2:16" s="23" customFormat="1" x14ac:dyDescent="0.2">
      <c r="B1014" s="1"/>
      <c r="C1014" s="1"/>
      <c r="D1014" s="141"/>
      <c r="E1014" s="53"/>
      <c r="F1014" s="58"/>
      <c r="G1014" s="58"/>
      <c r="H1014" s="58"/>
      <c r="I1014" s="58"/>
      <c r="J1014" s="58"/>
      <c r="K1014" s="58"/>
      <c r="L1014" s="58"/>
      <c r="M1014" s="58"/>
      <c r="N1014" s="58"/>
      <c r="O1014" s="58"/>
      <c r="P1014" s="58"/>
    </row>
    <row r="1015" spans="2:16" s="23" customFormat="1" x14ac:dyDescent="0.2">
      <c r="B1015" s="1"/>
      <c r="C1015" s="1"/>
      <c r="D1015" s="141"/>
      <c r="E1015" s="53"/>
      <c r="F1015" s="58"/>
      <c r="G1015" s="58"/>
      <c r="H1015" s="58"/>
      <c r="I1015" s="58"/>
      <c r="J1015" s="58"/>
      <c r="K1015" s="58"/>
      <c r="L1015" s="58"/>
      <c r="M1015" s="58"/>
      <c r="N1015" s="58"/>
      <c r="O1015" s="58"/>
      <c r="P1015" s="58"/>
    </row>
    <row r="1016" spans="2:16" s="23" customFormat="1" x14ac:dyDescent="0.2">
      <c r="B1016" s="1"/>
      <c r="C1016" s="1"/>
      <c r="D1016" s="141"/>
      <c r="E1016" s="53"/>
      <c r="F1016" s="58"/>
      <c r="G1016" s="58"/>
      <c r="H1016" s="58"/>
      <c r="I1016" s="58"/>
      <c r="J1016" s="58"/>
      <c r="K1016" s="58"/>
      <c r="L1016" s="58"/>
      <c r="M1016" s="58"/>
      <c r="N1016" s="58"/>
      <c r="O1016" s="58"/>
      <c r="P1016" s="58"/>
    </row>
    <row r="1017" spans="2:16" s="23" customFormat="1" x14ac:dyDescent="0.2">
      <c r="B1017" s="1"/>
      <c r="C1017" s="1"/>
      <c r="D1017" s="141"/>
      <c r="E1017" s="53"/>
      <c r="F1017" s="58"/>
      <c r="G1017" s="58"/>
      <c r="H1017" s="58"/>
      <c r="I1017" s="58"/>
      <c r="J1017" s="58"/>
      <c r="K1017" s="58"/>
      <c r="L1017" s="58"/>
      <c r="M1017" s="58"/>
      <c r="N1017" s="58"/>
      <c r="O1017" s="58"/>
      <c r="P1017" s="58"/>
    </row>
    <row r="1018" spans="2:16" s="23" customFormat="1" x14ac:dyDescent="0.2">
      <c r="B1018" s="1"/>
      <c r="C1018" s="1"/>
      <c r="D1018" s="141"/>
      <c r="E1018" s="53"/>
      <c r="F1018" s="58"/>
      <c r="G1018" s="58"/>
      <c r="H1018" s="58"/>
      <c r="I1018" s="58"/>
      <c r="J1018" s="58"/>
      <c r="K1018" s="58"/>
      <c r="L1018" s="58"/>
      <c r="M1018" s="58"/>
      <c r="N1018" s="58"/>
      <c r="O1018" s="58"/>
      <c r="P1018" s="58"/>
    </row>
    <row r="1019" spans="2:16" s="23" customFormat="1" x14ac:dyDescent="0.2">
      <c r="B1019" s="1"/>
      <c r="C1019" s="1"/>
      <c r="D1019" s="141"/>
      <c r="E1019" s="53"/>
      <c r="F1019" s="58"/>
      <c r="G1019" s="58"/>
      <c r="H1019" s="58"/>
      <c r="I1019" s="58"/>
      <c r="J1019" s="58"/>
      <c r="K1019" s="58"/>
      <c r="L1019" s="58"/>
      <c r="M1019" s="58"/>
      <c r="N1019" s="58"/>
      <c r="O1019" s="58"/>
      <c r="P1019" s="58"/>
    </row>
    <row r="1020" spans="2:16" s="23" customFormat="1" x14ac:dyDescent="0.2">
      <c r="B1020" s="1"/>
      <c r="C1020" s="1"/>
      <c r="D1020" s="141"/>
      <c r="E1020" s="53"/>
      <c r="F1020" s="58"/>
      <c r="G1020" s="58"/>
      <c r="H1020" s="58"/>
      <c r="I1020" s="58"/>
      <c r="J1020" s="58"/>
      <c r="K1020" s="58"/>
      <c r="L1020" s="58"/>
      <c r="M1020" s="58"/>
      <c r="N1020" s="58"/>
      <c r="O1020" s="58"/>
      <c r="P1020" s="58"/>
    </row>
    <row r="1021" spans="2:16" s="23" customFormat="1" x14ac:dyDescent="0.2">
      <c r="B1021" s="1"/>
      <c r="C1021" s="1"/>
      <c r="D1021" s="141"/>
      <c r="E1021" s="53"/>
      <c r="F1021" s="58"/>
      <c r="G1021" s="58"/>
      <c r="H1021" s="58"/>
      <c r="I1021" s="58"/>
      <c r="J1021" s="58"/>
      <c r="K1021" s="58"/>
      <c r="L1021" s="58"/>
      <c r="M1021" s="58"/>
      <c r="N1021" s="58"/>
      <c r="O1021" s="58"/>
      <c r="P1021" s="58"/>
    </row>
    <row r="1022" spans="2:16" s="23" customFormat="1" x14ac:dyDescent="0.2">
      <c r="B1022" s="1"/>
      <c r="C1022" s="1"/>
      <c r="D1022" s="141"/>
      <c r="E1022" s="53"/>
      <c r="F1022" s="58"/>
      <c r="G1022" s="58"/>
      <c r="H1022" s="58"/>
      <c r="I1022" s="58"/>
      <c r="J1022" s="58"/>
      <c r="K1022" s="58"/>
      <c r="L1022" s="58"/>
      <c r="M1022" s="58"/>
      <c r="N1022" s="58"/>
      <c r="O1022" s="58"/>
      <c r="P1022" s="58"/>
    </row>
    <row r="1023" spans="2:16" s="23" customFormat="1" x14ac:dyDescent="0.2">
      <c r="B1023" s="1"/>
      <c r="C1023" s="1"/>
      <c r="D1023" s="141"/>
      <c r="E1023" s="53"/>
      <c r="F1023" s="58"/>
      <c r="G1023" s="58"/>
      <c r="H1023" s="58"/>
      <c r="I1023" s="58"/>
      <c r="J1023" s="58"/>
      <c r="K1023" s="58"/>
      <c r="L1023" s="58"/>
      <c r="M1023" s="58"/>
      <c r="N1023" s="58"/>
      <c r="O1023" s="58"/>
      <c r="P1023" s="58"/>
    </row>
    <row r="1024" spans="2:16" s="23" customFormat="1" x14ac:dyDescent="0.2">
      <c r="B1024" s="1"/>
      <c r="C1024" s="1"/>
      <c r="D1024" s="141"/>
      <c r="E1024" s="53"/>
      <c r="F1024" s="58"/>
      <c r="G1024" s="58"/>
      <c r="H1024" s="58"/>
      <c r="I1024" s="58"/>
      <c r="J1024" s="58"/>
      <c r="K1024" s="58"/>
      <c r="L1024" s="58"/>
      <c r="M1024" s="58"/>
      <c r="N1024" s="58"/>
      <c r="O1024" s="58"/>
      <c r="P1024" s="58"/>
    </row>
    <row r="1025" spans="2:16" s="23" customFormat="1" x14ac:dyDescent="0.2">
      <c r="B1025" s="1"/>
      <c r="C1025" s="1"/>
      <c r="D1025" s="141"/>
      <c r="E1025" s="53"/>
      <c r="F1025" s="58"/>
      <c r="G1025" s="58"/>
      <c r="H1025" s="58"/>
      <c r="I1025" s="58"/>
      <c r="J1025" s="58"/>
      <c r="K1025" s="58"/>
      <c r="L1025" s="58"/>
      <c r="M1025" s="58"/>
      <c r="N1025" s="58"/>
      <c r="O1025" s="58"/>
      <c r="P1025" s="58"/>
    </row>
    <row r="1026" spans="2:16" s="23" customFormat="1" x14ac:dyDescent="0.2">
      <c r="B1026" s="1"/>
      <c r="C1026" s="1"/>
      <c r="D1026" s="141"/>
      <c r="E1026" s="53"/>
      <c r="F1026" s="58"/>
      <c r="G1026" s="58"/>
      <c r="H1026" s="58"/>
      <c r="I1026" s="58"/>
      <c r="J1026" s="58"/>
      <c r="K1026" s="58"/>
      <c r="L1026" s="58"/>
      <c r="M1026" s="58"/>
      <c r="N1026" s="58"/>
      <c r="O1026" s="58"/>
      <c r="P1026" s="58"/>
    </row>
    <row r="1027" spans="2:16" s="23" customFormat="1" x14ac:dyDescent="0.2">
      <c r="B1027" s="1"/>
      <c r="C1027" s="1"/>
      <c r="D1027" s="141"/>
      <c r="E1027" s="53"/>
      <c r="F1027" s="58"/>
      <c r="G1027" s="58"/>
      <c r="H1027" s="58"/>
      <c r="I1027" s="58"/>
      <c r="J1027" s="58"/>
      <c r="K1027" s="58"/>
      <c r="L1027" s="58"/>
      <c r="M1027" s="58"/>
      <c r="N1027" s="58"/>
      <c r="O1027" s="58"/>
      <c r="P1027" s="58"/>
    </row>
    <row r="1028" spans="2:16" s="23" customFormat="1" x14ac:dyDescent="0.2">
      <c r="B1028" s="1"/>
      <c r="C1028" s="1"/>
      <c r="D1028" s="141"/>
      <c r="E1028" s="53"/>
      <c r="F1028" s="58"/>
      <c r="G1028" s="58"/>
      <c r="H1028" s="58"/>
      <c r="I1028" s="58"/>
      <c r="J1028" s="58"/>
      <c r="K1028" s="58"/>
      <c r="L1028" s="58"/>
      <c r="M1028" s="58"/>
      <c r="N1028" s="58"/>
      <c r="O1028" s="58"/>
      <c r="P1028" s="58"/>
    </row>
    <row r="1029" spans="2:16" s="23" customFormat="1" x14ac:dyDescent="0.2">
      <c r="B1029" s="1"/>
      <c r="C1029" s="1"/>
      <c r="D1029" s="141"/>
      <c r="E1029" s="53"/>
      <c r="F1029" s="58"/>
      <c r="G1029" s="58"/>
      <c r="H1029" s="58"/>
      <c r="I1029" s="58"/>
      <c r="J1029" s="58"/>
      <c r="K1029" s="58"/>
      <c r="L1029" s="58"/>
      <c r="M1029" s="58"/>
      <c r="N1029" s="58"/>
      <c r="O1029" s="58"/>
      <c r="P1029" s="58"/>
    </row>
    <row r="1030" spans="2:16" s="23" customFormat="1" x14ac:dyDescent="0.2">
      <c r="B1030" s="1"/>
      <c r="C1030" s="1"/>
      <c r="D1030" s="141"/>
      <c r="E1030" s="53"/>
      <c r="F1030" s="58"/>
      <c r="G1030" s="58"/>
      <c r="H1030" s="58"/>
      <c r="I1030" s="58"/>
      <c r="J1030" s="58"/>
      <c r="K1030" s="58"/>
      <c r="L1030" s="58"/>
      <c r="M1030" s="58"/>
      <c r="N1030" s="58"/>
      <c r="O1030" s="58"/>
      <c r="P1030" s="58"/>
    </row>
    <row r="1031" spans="2:16" s="23" customFormat="1" x14ac:dyDescent="0.2">
      <c r="B1031" s="1"/>
      <c r="C1031" s="1"/>
      <c r="D1031" s="141"/>
      <c r="E1031" s="53"/>
      <c r="F1031" s="58"/>
      <c r="G1031" s="58"/>
      <c r="H1031" s="58"/>
      <c r="I1031" s="58"/>
      <c r="J1031" s="58"/>
      <c r="K1031" s="58"/>
      <c r="L1031" s="58"/>
      <c r="M1031" s="58"/>
      <c r="N1031" s="58"/>
      <c r="O1031" s="58"/>
      <c r="P1031" s="58"/>
    </row>
    <row r="1032" spans="2:16" s="23" customFormat="1" x14ac:dyDescent="0.2">
      <c r="B1032" s="1"/>
      <c r="C1032" s="1"/>
      <c r="D1032" s="141"/>
      <c r="E1032" s="53"/>
      <c r="F1032" s="58"/>
      <c r="G1032" s="58"/>
      <c r="H1032" s="58"/>
      <c r="I1032" s="58"/>
      <c r="J1032" s="58"/>
      <c r="K1032" s="58"/>
      <c r="L1032" s="58"/>
      <c r="M1032" s="58"/>
      <c r="N1032" s="58"/>
      <c r="O1032" s="58"/>
      <c r="P1032" s="58"/>
    </row>
    <row r="1033" spans="2:16" s="23" customFormat="1" x14ac:dyDescent="0.2">
      <c r="B1033" s="1"/>
      <c r="C1033" s="1"/>
      <c r="D1033" s="141"/>
      <c r="E1033" s="53"/>
      <c r="F1033" s="58"/>
      <c r="G1033" s="58"/>
      <c r="H1033" s="58"/>
      <c r="I1033" s="58"/>
      <c r="J1033" s="58"/>
      <c r="K1033" s="58"/>
      <c r="L1033" s="58"/>
      <c r="M1033" s="58"/>
      <c r="N1033" s="58"/>
      <c r="O1033" s="58"/>
      <c r="P1033" s="58"/>
    </row>
    <row r="1034" spans="2:16" s="23" customFormat="1" x14ac:dyDescent="0.2">
      <c r="B1034" s="1"/>
      <c r="C1034" s="1"/>
      <c r="D1034" s="141"/>
      <c r="E1034" s="53"/>
      <c r="F1034" s="58"/>
      <c r="G1034" s="58"/>
      <c r="H1034" s="58"/>
      <c r="I1034" s="58"/>
      <c r="J1034" s="58"/>
      <c r="K1034" s="58"/>
      <c r="L1034" s="58"/>
      <c r="M1034" s="58"/>
      <c r="N1034" s="58"/>
      <c r="O1034" s="58"/>
      <c r="P1034" s="58"/>
    </row>
    <row r="1035" spans="2:16" s="23" customFormat="1" x14ac:dyDescent="0.2">
      <c r="B1035" s="1"/>
      <c r="C1035" s="1"/>
      <c r="D1035" s="141"/>
      <c r="E1035" s="53"/>
      <c r="F1035" s="58"/>
      <c r="G1035" s="58"/>
      <c r="H1035" s="58"/>
      <c r="I1035" s="58"/>
      <c r="J1035" s="58"/>
      <c r="K1035" s="58"/>
      <c r="L1035" s="58"/>
      <c r="M1035" s="58"/>
      <c r="N1035" s="58"/>
      <c r="O1035" s="58"/>
      <c r="P1035" s="58"/>
    </row>
    <row r="1036" spans="2:16" s="23" customFormat="1" x14ac:dyDescent="0.2">
      <c r="B1036" s="1"/>
      <c r="C1036" s="1"/>
      <c r="D1036" s="141"/>
      <c r="E1036" s="53"/>
      <c r="F1036" s="58"/>
      <c r="G1036" s="58"/>
      <c r="H1036" s="58"/>
      <c r="I1036" s="58"/>
      <c r="J1036" s="58"/>
      <c r="K1036" s="58"/>
      <c r="L1036" s="58"/>
      <c r="M1036" s="58"/>
      <c r="N1036" s="58"/>
      <c r="O1036" s="58"/>
      <c r="P1036" s="58"/>
    </row>
    <row r="1037" spans="2:16" s="23" customFormat="1" x14ac:dyDescent="0.2">
      <c r="B1037" s="1"/>
      <c r="C1037" s="1"/>
      <c r="D1037" s="141"/>
      <c r="E1037" s="53"/>
      <c r="F1037" s="58"/>
      <c r="G1037" s="58"/>
      <c r="H1037" s="58"/>
      <c r="I1037" s="58"/>
      <c r="J1037" s="58"/>
      <c r="K1037" s="58"/>
      <c r="L1037" s="58"/>
      <c r="M1037" s="58"/>
      <c r="N1037" s="58"/>
      <c r="O1037" s="58"/>
      <c r="P1037" s="58"/>
    </row>
    <row r="1038" spans="2:16" s="23" customFormat="1" x14ac:dyDescent="0.2">
      <c r="B1038" s="1"/>
      <c r="C1038" s="1"/>
      <c r="D1038" s="141"/>
      <c r="E1038" s="53"/>
      <c r="F1038" s="58"/>
      <c r="G1038" s="58"/>
      <c r="H1038" s="58"/>
      <c r="I1038" s="58"/>
      <c r="J1038" s="58"/>
      <c r="K1038" s="58"/>
      <c r="L1038" s="58"/>
      <c r="M1038" s="58"/>
      <c r="N1038" s="58"/>
      <c r="O1038" s="58"/>
      <c r="P1038" s="58"/>
    </row>
    <row r="1039" spans="2:16" s="23" customFormat="1" x14ac:dyDescent="0.2">
      <c r="B1039" s="1"/>
      <c r="C1039" s="1"/>
      <c r="D1039" s="141"/>
      <c r="E1039" s="53"/>
      <c r="F1039" s="58"/>
      <c r="G1039" s="58"/>
      <c r="H1039" s="58"/>
      <c r="I1039" s="58"/>
      <c r="J1039" s="58"/>
      <c r="K1039" s="58"/>
      <c r="L1039" s="58"/>
      <c r="M1039" s="58"/>
      <c r="N1039" s="58"/>
      <c r="O1039" s="58"/>
      <c r="P1039" s="58"/>
    </row>
    <row r="1040" spans="2:16" s="23" customFormat="1" x14ac:dyDescent="0.2">
      <c r="B1040" s="1"/>
      <c r="C1040" s="1"/>
      <c r="D1040" s="141"/>
      <c r="E1040" s="53"/>
      <c r="F1040" s="58"/>
      <c r="G1040" s="58"/>
      <c r="H1040" s="58"/>
      <c r="I1040" s="58"/>
      <c r="J1040" s="58"/>
      <c r="K1040" s="58"/>
      <c r="L1040" s="58"/>
      <c r="M1040" s="58"/>
      <c r="N1040" s="58"/>
      <c r="O1040" s="58"/>
      <c r="P1040" s="58"/>
    </row>
    <row r="1041" spans="2:16" s="23" customFormat="1" x14ac:dyDescent="0.2">
      <c r="B1041" s="1"/>
      <c r="C1041" s="1"/>
      <c r="D1041" s="141"/>
      <c r="E1041" s="53"/>
      <c r="F1041" s="58"/>
      <c r="G1041" s="58"/>
      <c r="H1041" s="58"/>
      <c r="I1041" s="58"/>
      <c r="J1041" s="58"/>
      <c r="K1041" s="58"/>
      <c r="L1041" s="58"/>
      <c r="M1041" s="58"/>
      <c r="N1041" s="58"/>
      <c r="O1041" s="58"/>
      <c r="P1041" s="58"/>
    </row>
    <row r="1042" spans="2:16" s="23" customFormat="1" x14ac:dyDescent="0.2">
      <c r="B1042" s="1"/>
      <c r="C1042" s="1"/>
      <c r="D1042" s="141"/>
      <c r="E1042" s="53"/>
      <c r="F1042" s="58"/>
      <c r="G1042" s="58"/>
      <c r="H1042" s="58"/>
      <c r="I1042" s="58"/>
      <c r="J1042" s="58"/>
      <c r="K1042" s="58"/>
      <c r="L1042" s="58"/>
      <c r="M1042" s="58"/>
      <c r="N1042" s="58"/>
      <c r="O1042" s="58"/>
      <c r="P1042" s="58"/>
    </row>
    <row r="1043" spans="2:16" s="23" customFormat="1" x14ac:dyDescent="0.2">
      <c r="B1043" s="1"/>
      <c r="C1043" s="1"/>
      <c r="D1043" s="141"/>
      <c r="E1043" s="53"/>
      <c r="F1043" s="58"/>
      <c r="G1043" s="58"/>
      <c r="H1043" s="58"/>
      <c r="I1043" s="58"/>
      <c r="J1043" s="58"/>
      <c r="K1043" s="58"/>
      <c r="L1043" s="58"/>
      <c r="M1043" s="58"/>
      <c r="N1043" s="58"/>
      <c r="O1043" s="58"/>
      <c r="P1043" s="58"/>
    </row>
    <row r="1044" spans="2:16" s="23" customFormat="1" x14ac:dyDescent="0.2">
      <c r="B1044" s="1"/>
      <c r="C1044" s="1"/>
      <c r="D1044" s="141"/>
      <c r="E1044" s="53"/>
      <c r="F1044" s="58"/>
      <c r="G1044" s="58"/>
      <c r="H1044" s="58"/>
      <c r="I1044" s="58"/>
      <c r="J1044" s="58"/>
      <c r="K1044" s="58"/>
      <c r="L1044" s="58"/>
      <c r="M1044" s="58"/>
      <c r="N1044" s="58"/>
      <c r="O1044" s="58"/>
      <c r="P1044" s="58"/>
    </row>
    <row r="1045" spans="2:16" s="23" customFormat="1" x14ac:dyDescent="0.2">
      <c r="B1045" s="1"/>
      <c r="C1045" s="1"/>
      <c r="D1045" s="141"/>
      <c r="E1045" s="53"/>
      <c r="F1045" s="58"/>
      <c r="G1045" s="58"/>
      <c r="H1045" s="58"/>
      <c r="I1045" s="58"/>
      <c r="J1045" s="58"/>
      <c r="K1045" s="58"/>
      <c r="L1045" s="58"/>
      <c r="M1045" s="58"/>
      <c r="N1045" s="58"/>
      <c r="O1045" s="58"/>
      <c r="P1045" s="58"/>
    </row>
    <row r="1046" spans="2:16" s="23" customFormat="1" x14ac:dyDescent="0.2">
      <c r="B1046" s="1"/>
      <c r="C1046" s="1"/>
      <c r="D1046" s="141"/>
      <c r="E1046" s="53"/>
      <c r="F1046" s="58"/>
      <c r="G1046" s="58"/>
      <c r="H1046" s="58"/>
      <c r="I1046" s="58"/>
      <c r="J1046" s="58"/>
      <c r="K1046" s="58"/>
      <c r="L1046" s="58"/>
      <c r="M1046" s="58"/>
      <c r="N1046" s="58"/>
      <c r="O1046" s="58"/>
      <c r="P1046" s="58"/>
    </row>
    <row r="1047" spans="2:16" s="23" customFormat="1" x14ac:dyDescent="0.2">
      <c r="B1047" s="1"/>
      <c r="C1047" s="1"/>
      <c r="D1047" s="141"/>
      <c r="E1047" s="53"/>
      <c r="F1047" s="58"/>
      <c r="G1047" s="58"/>
      <c r="H1047" s="58"/>
      <c r="I1047" s="58"/>
      <c r="J1047" s="58"/>
      <c r="K1047" s="58"/>
      <c r="L1047" s="58"/>
      <c r="M1047" s="58"/>
      <c r="N1047" s="58"/>
      <c r="O1047" s="58"/>
      <c r="P1047" s="58"/>
    </row>
    <row r="1048" spans="2:16" s="23" customFormat="1" x14ac:dyDescent="0.2">
      <c r="B1048" s="1"/>
      <c r="C1048" s="1"/>
      <c r="D1048" s="141"/>
      <c r="E1048" s="53"/>
      <c r="F1048" s="58"/>
      <c r="G1048" s="58"/>
      <c r="H1048" s="58"/>
      <c r="I1048" s="58"/>
      <c r="J1048" s="58"/>
      <c r="K1048" s="58"/>
      <c r="L1048" s="58"/>
      <c r="M1048" s="58"/>
      <c r="N1048" s="58"/>
      <c r="O1048" s="58"/>
      <c r="P1048" s="58"/>
    </row>
    <row r="1049" spans="2:16" s="23" customFormat="1" x14ac:dyDescent="0.2">
      <c r="B1049" s="1"/>
      <c r="C1049" s="1"/>
      <c r="D1049" s="141"/>
      <c r="E1049" s="53"/>
      <c r="F1049" s="58"/>
      <c r="G1049" s="58"/>
      <c r="H1049" s="58"/>
      <c r="I1049" s="58"/>
      <c r="J1049" s="58"/>
      <c r="K1049" s="58"/>
      <c r="L1049" s="58"/>
      <c r="M1049" s="58"/>
      <c r="N1049" s="58"/>
      <c r="O1049" s="58"/>
      <c r="P1049" s="58"/>
    </row>
    <row r="1050" spans="2:16" s="23" customFormat="1" x14ac:dyDescent="0.2">
      <c r="B1050" s="1"/>
      <c r="C1050" s="1"/>
      <c r="D1050" s="141"/>
      <c r="E1050" s="53"/>
      <c r="F1050" s="58"/>
      <c r="G1050" s="58"/>
      <c r="H1050" s="58"/>
      <c r="I1050" s="58"/>
      <c r="J1050" s="58"/>
      <c r="K1050" s="58"/>
      <c r="L1050" s="58"/>
      <c r="M1050" s="58"/>
      <c r="N1050" s="58"/>
      <c r="O1050" s="58"/>
      <c r="P1050" s="58"/>
    </row>
    <row r="1051" spans="2:16" s="23" customFormat="1" x14ac:dyDescent="0.2">
      <c r="B1051" s="1"/>
      <c r="C1051" s="1"/>
      <c r="D1051" s="141"/>
      <c r="E1051" s="53"/>
      <c r="F1051" s="58"/>
      <c r="G1051" s="58"/>
      <c r="H1051" s="58"/>
      <c r="I1051" s="58"/>
      <c r="J1051" s="58"/>
      <c r="K1051" s="58"/>
      <c r="L1051" s="58"/>
      <c r="M1051" s="58"/>
      <c r="N1051" s="58"/>
      <c r="O1051" s="58"/>
      <c r="P1051" s="58"/>
    </row>
    <row r="1052" spans="2:16" s="23" customFormat="1" x14ac:dyDescent="0.2">
      <c r="B1052" s="1"/>
      <c r="C1052" s="1"/>
      <c r="D1052" s="141"/>
      <c r="E1052" s="53"/>
      <c r="F1052" s="58"/>
      <c r="G1052" s="58"/>
      <c r="H1052" s="58"/>
      <c r="I1052" s="58"/>
      <c r="J1052" s="58"/>
      <c r="K1052" s="58"/>
      <c r="L1052" s="58"/>
      <c r="M1052" s="58"/>
      <c r="N1052" s="58"/>
      <c r="O1052" s="58"/>
      <c r="P1052" s="58"/>
    </row>
    <row r="1053" spans="2:16" s="23" customFormat="1" x14ac:dyDescent="0.2">
      <c r="B1053" s="1"/>
      <c r="C1053" s="1"/>
      <c r="D1053" s="141"/>
      <c r="E1053" s="53"/>
      <c r="F1053" s="58"/>
      <c r="G1053" s="58"/>
      <c r="H1053" s="58"/>
      <c r="I1053" s="58"/>
      <c r="J1053" s="58"/>
      <c r="K1053" s="58"/>
      <c r="L1053" s="58"/>
      <c r="M1053" s="58"/>
      <c r="N1053" s="58"/>
      <c r="O1053" s="58"/>
      <c r="P1053" s="58"/>
    </row>
    <row r="1054" spans="2:16" s="23" customFormat="1" x14ac:dyDescent="0.2">
      <c r="B1054" s="1"/>
      <c r="C1054" s="1"/>
      <c r="D1054" s="141"/>
      <c r="E1054" s="53"/>
      <c r="F1054" s="58"/>
      <c r="G1054" s="58"/>
      <c r="H1054" s="58"/>
      <c r="I1054" s="58"/>
      <c r="J1054" s="58"/>
      <c r="K1054" s="58"/>
      <c r="L1054" s="58"/>
      <c r="M1054" s="58"/>
      <c r="N1054" s="58"/>
      <c r="O1054" s="58"/>
      <c r="P1054" s="58"/>
    </row>
    <row r="1055" spans="2:16" s="23" customFormat="1" x14ac:dyDescent="0.2">
      <c r="B1055" s="1"/>
      <c r="C1055" s="1"/>
      <c r="D1055" s="141"/>
      <c r="E1055" s="53"/>
      <c r="F1055" s="58"/>
      <c r="G1055" s="58"/>
      <c r="H1055" s="58"/>
      <c r="I1055" s="58"/>
      <c r="J1055" s="58"/>
      <c r="K1055" s="58"/>
      <c r="L1055" s="58"/>
      <c r="M1055" s="58"/>
      <c r="N1055" s="58"/>
      <c r="O1055" s="58"/>
      <c r="P1055" s="58"/>
    </row>
    <row r="1056" spans="2:16" s="23" customFormat="1" x14ac:dyDescent="0.2">
      <c r="B1056" s="1"/>
      <c r="C1056" s="1"/>
      <c r="D1056" s="141"/>
      <c r="E1056" s="53"/>
      <c r="F1056" s="58"/>
      <c r="G1056" s="58"/>
      <c r="H1056" s="58"/>
      <c r="I1056" s="58"/>
      <c r="J1056" s="58"/>
      <c r="K1056" s="58"/>
      <c r="L1056" s="58"/>
      <c r="M1056" s="58"/>
      <c r="N1056" s="58"/>
      <c r="O1056" s="58"/>
      <c r="P1056" s="58"/>
    </row>
    <row r="1057" spans="2:16" s="23" customFormat="1" x14ac:dyDescent="0.2">
      <c r="B1057" s="1"/>
      <c r="C1057" s="1"/>
      <c r="D1057" s="141"/>
      <c r="E1057" s="53"/>
      <c r="F1057" s="58"/>
      <c r="G1057" s="58"/>
      <c r="H1057" s="58"/>
      <c r="I1057" s="58"/>
      <c r="J1057" s="58"/>
      <c r="K1057" s="58"/>
      <c r="L1057" s="58"/>
      <c r="M1057" s="58"/>
      <c r="N1057" s="58"/>
      <c r="O1057" s="58"/>
      <c r="P1057" s="58"/>
    </row>
    <row r="1058" spans="2:16" s="23" customFormat="1" x14ac:dyDescent="0.2">
      <c r="B1058" s="1"/>
      <c r="C1058" s="1"/>
      <c r="D1058" s="141"/>
      <c r="E1058" s="53"/>
      <c r="F1058" s="58"/>
      <c r="G1058" s="58"/>
      <c r="H1058" s="58"/>
      <c r="I1058" s="58"/>
      <c r="J1058" s="58"/>
      <c r="K1058" s="58"/>
      <c r="L1058" s="58"/>
      <c r="M1058" s="58"/>
      <c r="N1058" s="58"/>
      <c r="O1058" s="58"/>
      <c r="P1058" s="58"/>
    </row>
    <row r="1059" spans="2:16" s="23" customFormat="1" x14ac:dyDescent="0.2">
      <c r="B1059" s="1"/>
      <c r="C1059" s="1"/>
      <c r="D1059" s="141"/>
      <c r="E1059" s="53"/>
      <c r="F1059" s="58"/>
      <c r="G1059" s="58"/>
      <c r="H1059" s="58"/>
      <c r="I1059" s="58"/>
      <c r="J1059" s="58"/>
      <c r="K1059" s="58"/>
      <c r="L1059" s="58"/>
      <c r="M1059" s="58"/>
      <c r="N1059" s="58"/>
      <c r="O1059" s="58"/>
      <c r="P1059" s="58"/>
    </row>
    <row r="1060" spans="2:16" s="23" customFormat="1" x14ac:dyDescent="0.2">
      <c r="B1060" s="1"/>
      <c r="C1060" s="1"/>
      <c r="D1060" s="141"/>
      <c r="E1060" s="53"/>
      <c r="F1060" s="58"/>
      <c r="G1060" s="58"/>
      <c r="H1060" s="58"/>
      <c r="I1060" s="58"/>
      <c r="J1060" s="58"/>
      <c r="K1060" s="58"/>
      <c r="L1060" s="58"/>
      <c r="M1060" s="58"/>
      <c r="N1060" s="58"/>
      <c r="O1060" s="58"/>
      <c r="P1060" s="58"/>
    </row>
    <row r="1061" spans="2:16" s="23" customFormat="1" x14ac:dyDescent="0.2">
      <c r="B1061" s="1"/>
      <c r="C1061" s="1"/>
      <c r="D1061" s="141"/>
      <c r="E1061" s="53"/>
      <c r="F1061" s="58"/>
      <c r="G1061" s="58"/>
      <c r="H1061" s="58"/>
      <c r="I1061" s="58"/>
      <c r="J1061" s="58"/>
      <c r="K1061" s="58"/>
      <c r="L1061" s="58"/>
      <c r="M1061" s="58"/>
      <c r="N1061" s="58"/>
      <c r="O1061" s="58"/>
      <c r="P1061" s="58"/>
    </row>
    <row r="1062" spans="2:16" s="23" customFormat="1" x14ac:dyDescent="0.2">
      <c r="B1062" s="1"/>
      <c r="C1062" s="1"/>
      <c r="D1062" s="141"/>
      <c r="E1062" s="53"/>
      <c r="F1062" s="58"/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</row>
    <row r="1063" spans="2:16" s="23" customFormat="1" x14ac:dyDescent="0.2">
      <c r="B1063" s="1"/>
      <c r="C1063" s="1"/>
      <c r="D1063" s="141"/>
      <c r="E1063" s="53"/>
      <c r="F1063" s="58"/>
      <c r="G1063" s="58"/>
      <c r="H1063" s="58"/>
      <c r="I1063" s="58"/>
      <c r="J1063" s="58"/>
      <c r="K1063" s="58"/>
      <c r="L1063" s="58"/>
      <c r="M1063" s="58"/>
      <c r="N1063" s="58"/>
      <c r="O1063" s="58"/>
      <c r="P1063" s="58"/>
    </row>
    <row r="1064" spans="2:16" s="23" customFormat="1" x14ac:dyDescent="0.2">
      <c r="B1064" s="1"/>
      <c r="C1064" s="1"/>
      <c r="D1064" s="141"/>
      <c r="E1064" s="53"/>
      <c r="F1064" s="58"/>
      <c r="G1064" s="58"/>
      <c r="H1064" s="58"/>
      <c r="I1064" s="58"/>
      <c r="J1064" s="58"/>
      <c r="K1064" s="58"/>
      <c r="L1064" s="58"/>
      <c r="M1064" s="58"/>
      <c r="N1064" s="58"/>
      <c r="O1064" s="58"/>
      <c r="P1064" s="58"/>
    </row>
    <row r="1065" spans="2:16" s="23" customFormat="1" x14ac:dyDescent="0.2">
      <c r="B1065" s="1"/>
      <c r="C1065" s="1"/>
      <c r="D1065" s="141"/>
      <c r="E1065" s="53"/>
      <c r="F1065" s="58"/>
      <c r="G1065" s="58"/>
      <c r="H1065" s="58"/>
      <c r="I1065" s="58"/>
      <c r="J1065" s="58"/>
      <c r="K1065" s="58"/>
      <c r="L1065" s="58"/>
      <c r="M1065" s="58"/>
      <c r="N1065" s="58"/>
      <c r="O1065" s="58"/>
      <c r="P1065" s="58"/>
    </row>
    <row r="1066" spans="2:16" s="23" customFormat="1" x14ac:dyDescent="0.2">
      <c r="B1066" s="1"/>
      <c r="C1066" s="1"/>
      <c r="D1066" s="141"/>
      <c r="E1066" s="53"/>
      <c r="F1066" s="58"/>
      <c r="G1066" s="58"/>
      <c r="H1066" s="58"/>
      <c r="I1066" s="58"/>
      <c r="J1066" s="58"/>
      <c r="K1066" s="58"/>
      <c r="L1066" s="58"/>
      <c r="M1066" s="58"/>
      <c r="N1066" s="58"/>
      <c r="O1066" s="58"/>
      <c r="P1066" s="58"/>
    </row>
    <row r="1067" spans="2:16" s="23" customFormat="1" x14ac:dyDescent="0.2">
      <c r="B1067" s="1"/>
      <c r="C1067" s="1"/>
      <c r="D1067" s="141"/>
      <c r="E1067" s="53"/>
      <c r="F1067" s="58"/>
      <c r="G1067" s="58"/>
      <c r="H1067" s="58"/>
      <c r="I1067" s="58"/>
      <c r="J1067" s="58"/>
      <c r="K1067" s="58"/>
      <c r="L1067" s="58"/>
      <c r="M1067" s="58"/>
      <c r="N1067" s="58"/>
      <c r="O1067" s="58"/>
      <c r="P1067" s="58"/>
    </row>
    <row r="1068" spans="2:16" s="23" customFormat="1" x14ac:dyDescent="0.2">
      <c r="B1068" s="1"/>
      <c r="C1068" s="1"/>
      <c r="D1068" s="141"/>
      <c r="E1068" s="53"/>
      <c r="F1068" s="58"/>
      <c r="G1068" s="58"/>
      <c r="H1068" s="58"/>
      <c r="I1068" s="58"/>
      <c r="J1068" s="58"/>
      <c r="K1068" s="58"/>
      <c r="L1068" s="58"/>
      <c r="M1068" s="58"/>
      <c r="N1068" s="58"/>
      <c r="O1068" s="58"/>
      <c r="P1068" s="58"/>
    </row>
    <row r="1069" spans="2:16" s="23" customFormat="1" x14ac:dyDescent="0.2">
      <c r="B1069" s="1"/>
      <c r="C1069" s="1"/>
      <c r="D1069" s="141"/>
      <c r="E1069" s="53"/>
      <c r="F1069" s="58"/>
      <c r="G1069" s="58"/>
      <c r="H1069" s="58"/>
      <c r="I1069" s="58"/>
      <c r="J1069" s="58"/>
      <c r="K1069" s="58"/>
      <c r="L1069" s="58"/>
      <c r="M1069" s="58"/>
      <c r="N1069" s="58"/>
      <c r="O1069" s="58"/>
      <c r="P1069" s="58"/>
    </row>
    <row r="1070" spans="2:16" s="23" customFormat="1" x14ac:dyDescent="0.2">
      <c r="B1070" s="1"/>
      <c r="C1070" s="1"/>
      <c r="D1070" s="141"/>
      <c r="E1070" s="53"/>
      <c r="F1070" s="58"/>
      <c r="G1070" s="58"/>
      <c r="H1070" s="58"/>
      <c r="I1070" s="58"/>
      <c r="J1070" s="58"/>
      <c r="K1070" s="58"/>
      <c r="L1070" s="58"/>
      <c r="M1070" s="58"/>
      <c r="N1070" s="58"/>
      <c r="O1070" s="58"/>
      <c r="P1070" s="58"/>
    </row>
    <row r="1071" spans="2:16" s="23" customFormat="1" x14ac:dyDescent="0.2">
      <c r="B1071" s="1"/>
      <c r="C1071" s="1"/>
      <c r="D1071" s="141"/>
      <c r="E1071" s="53"/>
      <c r="F1071" s="58"/>
      <c r="G1071" s="58"/>
      <c r="H1071" s="58"/>
      <c r="I1071" s="58"/>
      <c r="J1071" s="58"/>
      <c r="K1071" s="58"/>
      <c r="L1071" s="58"/>
      <c r="M1071" s="58"/>
      <c r="N1071" s="58"/>
      <c r="O1071" s="58"/>
      <c r="P1071" s="58"/>
    </row>
    <row r="1072" spans="2:16" s="23" customFormat="1" x14ac:dyDescent="0.2">
      <c r="B1072" s="1"/>
      <c r="C1072" s="1"/>
      <c r="D1072" s="141"/>
      <c r="E1072" s="53"/>
      <c r="F1072" s="58"/>
      <c r="G1072" s="58"/>
      <c r="H1072" s="58"/>
      <c r="I1072" s="58"/>
      <c r="J1072" s="58"/>
      <c r="K1072" s="58"/>
      <c r="L1072" s="58"/>
      <c r="M1072" s="58"/>
      <c r="N1072" s="58"/>
      <c r="O1072" s="58"/>
      <c r="P1072" s="58"/>
    </row>
    <row r="1073" spans="2:16" s="23" customFormat="1" x14ac:dyDescent="0.2">
      <c r="B1073" s="1"/>
      <c r="C1073" s="1"/>
      <c r="D1073" s="141"/>
      <c r="E1073" s="53"/>
      <c r="F1073" s="58"/>
      <c r="G1073" s="58"/>
      <c r="H1073" s="58"/>
      <c r="I1073" s="58"/>
      <c r="J1073" s="58"/>
      <c r="K1073" s="58"/>
      <c r="L1073" s="58"/>
      <c r="M1073" s="58"/>
      <c r="N1073" s="58"/>
      <c r="O1073" s="58"/>
      <c r="P1073" s="58"/>
    </row>
    <row r="1074" spans="2:16" s="23" customFormat="1" x14ac:dyDescent="0.2">
      <c r="B1074" s="1"/>
      <c r="C1074" s="1"/>
      <c r="D1074" s="141"/>
      <c r="E1074" s="53"/>
      <c r="F1074" s="58"/>
      <c r="G1074" s="58"/>
      <c r="H1074" s="58"/>
      <c r="I1074" s="58"/>
      <c r="J1074" s="58"/>
      <c r="K1074" s="58"/>
      <c r="L1074" s="58"/>
      <c r="M1074" s="58"/>
      <c r="N1074" s="58"/>
      <c r="O1074" s="58"/>
      <c r="P1074" s="58"/>
    </row>
    <row r="1075" spans="2:16" s="23" customFormat="1" x14ac:dyDescent="0.2">
      <c r="B1075" s="1"/>
      <c r="C1075" s="1"/>
      <c r="D1075" s="141"/>
      <c r="E1075" s="53"/>
      <c r="F1075" s="58"/>
      <c r="G1075" s="58"/>
      <c r="H1075" s="58"/>
      <c r="I1075" s="58"/>
      <c r="J1075" s="58"/>
      <c r="K1075" s="58"/>
      <c r="L1075" s="58"/>
      <c r="M1075" s="58"/>
      <c r="N1075" s="58"/>
      <c r="O1075" s="58"/>
      <c r="P1075" s="58"/>
    </row>
    <row r="1076" spans="2:16" s="23" customFormat="1" x14ac:dyDescent="0.2">
      <c r="B1076" s="1"/>
      <c r="C1076" s="1"/>
      <c r="D1076" s="141"/>
      <c r="E1076" s="53"/>
      <c r="F1076" s="58"/>
      <c r="G1076" s="58"/>
      <c r="H1076" s="58"/>
      <c r="I1076" s="58"/>
      <c r="J1076" s="58"/>
      <c r="K1076" s="58"/>
      <c r="L1076" s="58"/>
      <c r="M1076" s="58"/>
      <c r="N1076" s="58"/>
      <c r="O1076" s="58"/>
      <c r="P1076" s="58"/>
    </row>
    <row r="1077" spans="2:16" s="23" customFormat="1" x14ac:dyDescent="0.2">
      <c r="B1077" s="1"/>
      <c r="C1077" s="1"/>
      <c r="D1077" s="141"/>
      <c r="E1077" s="53"/>
      <c r="F1077" s="58"/>
      <c r="G1077" s="58"/>
      <c r="H1077" s="58"/>
      <c r="I1077" s="58"/>
      <c r="J1077" s="58"/>
      <c r="K1077" s="58"/>
      <c r="L1077" s="58"/>
      <c r="M1077" s="58"/>
      <c r="N1077" s="58"/>
      <c r="O1077" s="58"/>
      <c r="P1077" s="58"/>
    </row>
    <row r="1078" spans="2:16" s="23" customFormat="1" x14ac:dyDescent="0.2">
      <c r="B1078" s="1"/>
      <c r="C1078" s="1"/>
      <c r="D1078" s="141"/>
      <c r="E1078" s="53"/>
      <c r="F1078" s="58"/>
      <c r="G1078" s="58"/>
      <c r="H1078" s="58"/>
      <c r="I1078" s="58"/>
      <c r="J1078" s="58"/>
      <c r="K1078" s="58"/>
      <c r="L1078" s="58"/>
      <c r="M1078" s="58"/>
      <c r="N1078" s="58"/>
      <c r="O1078" s="58"/>
      <c r="P1078" s="58"/>
    </row>
    <row r="1079" spans="2:16" s="23" customFormat="1" x14ac:dyDescent="0.2">
      <c r="B1079" s="1"/>
      <c r="C1079" s="1"/>
      <c r="D1079" s="141"/>
      <c r="E1079" s="53"/>
      <c r="F1079" s="58"/>
      <c r="G1079" s="58"/>
      <c r="H1079" s="58"/>
      <c r="I1079" s="58"/>
      <c r="J1079" s="58"/>
      <c r="K1079" s="58"/>
      <c r="L1079" s="58"/>
      <c r="M1079" s="58"/>
      <c r="N1079" s="58"/>
      <c r="O1079" s="58"/>
      <c r="P1079" s="58"/>
    </row>
    <row r="1080" spans="2:16" s="23" customFormat="1" x14ac:dyDescent="0.2">
      <c r="B1080" s="1"/>
      <c r="C1080" s="1"/>
      <c r="D1080" s="141"/>
      <c r="E1080" s="53"/>
      <c r="F1080" s="58"/>
      <c r="G1080" s="58"/>
      <c r="H1080" s="58"/>
      <c r="I1080" s="58"/>
      <c r="J1080" s="58"/>
      <c r="K1080" s="58"/>
      <c r="L1080" s="58"/>
      <c r="M1080" s="58"/>
      <c r="N1080" s="58"/>
      <c r="O1080" s="58"/>
      <c r="P1080" s="58"/>
    </row>
    <row r="1081" spans="2:16" s="23" customFormat="1" x14ac:dyDescent="0.2">
      <c r="B1081" s="1"/>
      <c r="C1081" s="1"/>
      <c r="D1081" s="141"/>
      <c r="E1081" s="53"/>
      <c r="F1081" s="58"/>
      <c r="G1081" s="58"/>
      <c r="H1081" s="58"/>
      <c r="I1081" s="58"/>
      <c r="J1081" s="58"/>
      <c r="K1081" s="58"/>
      <c r="L1081" s="58"/>
      <c r="M1081" s="58"/>
      <c r="N1081" s="58"/>
      <c r="O1081" s="58"/>
      <c r="P1081" s="58"/>
    </row>
    <row r="1082" spans="2:16" s="23" customFormat="1" x14ac:dyDescent="0.2">
      <c r="B1082" s="1"/>
      <c r="C1082" s="1"/>
      <c r="D1082" s="141"/>
      <c r="E1082" s="53"/>
      <c r="F1082" s="58"/>
      <c r="G1082" s="58"/>
      <c r="H1082" s="58"/>
      <c r="I1082" s="58"/>
      <c r="J1082" s="58"/>
      <c r="K1082" s="58"/>
      <c r="L1082" s="58"/>
      <c r="M1082" s="58"/>
      <c r="N1082" s="58"/>
      <c r="O1082" s="58"/>
      <c r="P1082" s="58"/>
    </row>
    <row r="1083" spans="2:16" s="23" customFormat="1" x14ac:dyDescent="0.2">
      <c r="B1083" s="1"/>
      <c r="C1083" s="1"/>
      <c r="D1083" s="141"/>
      <c r="E1083" s="53"/>
      <c r="F1083" s="58"/>
      <c r="G1083" s="58"/>
      <c r="H1083" s="58"/>
      <c r="I1083" s="58"/>
      <c r="J1083" s="58"/>
      <c r="K1083" s="58"/>
      <c r="L1083" s="58"/>
      <c r="M1083" s="58"/>
      <c r="N1083" s="58"/>
      <c r="O1083" s="58"/>
      <c r="P1083" s="58"/>
    </row>
    <row r="1084" spans="2:16" s="23" customFormat="1" x14ac:dyDescent="0.2">
      <c r="B1084" s="1"/>
      <c r="C1084" s="1"/>
      <c r="D1084" s="141"/>
      <c r="E1084" s="53"/>
      <c r="F1084" s="58"/>
      <c r="G1084" s="58"/>
      <c r="H1084" s="58"/>
      <c r="I1084" s="58"/>
      <c r="J1084" s="58"/>
      <c r="K1084" s="58"/>
      <c r="L1084" s="58"/>
      <c r="M1084" s="58"/>
      <c r="N1084" s="58"/>
      <c r="O1084" s="58"/>
      <c r="P1084" s="58"/>
    </row>
    <row r="1085" spans="2:16" s="23" customFormat="1" x14ac:dyDescent="0.2">
      <c r="B1085" s="1"/>
      <c r="C1085" s="1"/>
      <c r="D1085" s="141"/>
      <c r="E1085" s="53"/>
      <c r="F1085" s="58"/>
      <c r="G1085" s="58"/>
      <c r="H1085" s="58"/>
      <c r="I1085" s="58"/>
      <c r="J1085" s="58"/>
      <c r="K1085" s="58"/>
      <c r="L1085" s="58"/>
      <c r="M1085" s="58"/>
      <c r="N1085" s="58"/>
      <c r="O1085" s="58"/>
      <c r="P1085" s="58"/>
    </row>
    <row r="1086" spans="2:16" s="23" customFormat="1" x14ac:dyDescent="0.2">
      <c r="B1086" s="1"/>
      <c r="C1086" s="1"/>
      <c r="D1086" s="141"/>
      <c r="E1086" s="53"/>
      <c r="F1086" s="58"/>
      <c r="G1086" s="58"/>
      <c r="H1086" s="58"/>
      <c r="I1086" s="58"/>
      <c r="J1086" s="58"/>
      <c r="K1086" s="58"/>
      <c r="L1086" s="58"/>
      <c r="M1086" s="58"/>
      <c r="N1086" s="58"/>
      <c r="O1086" s="58"/>
      <c r="P1086" s="58"/>
    </row>
    <row r="1087" spans="2:16" s="23" customFormat="1" x14ac:dyDescent="0.2">
      <c r="B1087" s="1"/>
      <c r="C1087" s="1"/>
      <c r="D1087" s="141"/>
      <c r="E1087" s="53"/>
      <c r="F1087" s="58"/>
      <c r="G1087" s="58"/>
      <c r="H1087" s="58"/>
      <c r="I1087" s="58"/>
      <c r="J1087" s="58"/>
      <c r="K1087" s="58"/>
      <c r="L1087" s="58"/>
      <c r="M1087" s="58"/>
      <c r="N1087" s="58"/>
      <c r="O1087" s="58"/>
      <c r="P1087" s="58"/>
    </row>
    <row r="1088" spans="2:16" s="23" customFormat="1" x14ac:dyDescent="0.2">
      <c r="B1088" s="1"/>
      <c r="C1088" s="1"/>
      <c r="D1088" s="141"/>
      <c r="E1088" s="53"/>
      <c r="F1088" s="58"/>
      <c r="G1088" s="58"/>
      <c r="H1088" s="58"/>
      <c r="I1088" s="58"/>
      <c r="J1088" s="58"/>
      <c r="K1088" s="58"/>
      <c r="L1088" s="58"/>
      <c r="M1088" s="58"/>
      <c r="N1088" s="58"/>
      <c r="O1088" s="58"/>
      <c r="P1088" s="58"/>
    </row>
    <row r="1089" spans="2:16" s="23" customFormat="1" x14ac:dyDescent="0.2">
      <c r="B1089" s="1"/>
      <c r="C1089" s="1"/>
      <c r="D1089" s="141"/>
      <c r="E1089" s="53"/>
      <c r="F1089" s="58"/>
      <c r="G1089" s="58"/>
      <c r="H1089" s="58"/>
      <c r="I1089" s="58"/>
      <c r="J1089" s="58"/>
      <c r="K1089" s="58"/>
      <c r="L1089" s="58"/>
      <c r="M1089" s="58"/>
      <c r="N1089" s="58"/>
      <c r="O1089" s="58"/>
      <c r="P1089" s="58"/>
    </row>
    <row r="1090" spans="2:16" s="23" customFormat="1" x14ac:dyDescent="0.2">
      <c r="B1090" s="1"/>
      <c r="C1090" s="1"/>
      <c r="D1090" s="141"/>
      <c r="E1090" s="53"/>
      <c r="F1090" s="58"/>
      <c r="G1090" s="58"/>
      <c r="H1090" s="58"/>
      <c r="I1090" s="58"/>
      <c r="J1090" s="58"/>
      <c r="K1090" s="58"/>
      <c r="L1090" s="58"/>
      <c r="M1090" s="58"/>
      <c r="N1090" s="58"/>
      <c r="O1090" s="58"/>
      <c r="P1090" s="58"/>
    </row>
    <row r="1091" spans="2:16" s="23" customFormat="1" x14ac:dyDescent="0.2">
      <c r="B1091" s="1"/>
      <c r="C1091" s="1"/>
      <c r="D1091" s="141"/>
      <c r="E1091" s="53"/>
      <c r="F1091" s="58"/>
      <c r="G1091" s="58"/>
      <c r="H1091" s="58"/>
      <c r="I1091" s="58"/>
      <c r="J1091" s="58"/>
      <c r="K1091" s="58"/>
      <c r="L1091" s="58"/>
      <c r="M1091" s="58"/>
      <c r="N1091" s="58"/>
      <c r="O1091" s="58"/>
      <c r="P1091" s="58"/>
    </row>
    <row r="1092" spans="2:16" s="23" customFormat="1" x14ac:dyDescent="0.2">
      <c r="B1092" s="1"/>
      <c r="C1092" s="1"/>
      <c r="D1092" s="141"/>
      <c r="E1092" s="53"/>
      <c r="F1092" s="58"/>
      <c r="G1092" s="58"/>
      <c r="H1092" s="58"/>
      <c r="I1092" s="58"/>
      <c r="J1092" s="58"/>
      <c r="K1092" s="58"/>
      <c r="L1092" s="58"/>
      <c r="M1092" s="58"/>
      <c r="N1092" s="58"/>
      <c r="O1092" s="58"/>
      <c r="P1092" s="58"/>
    </row>
    <row r="1093" spans="2:16" s="23" customFormat="1" x14ac:dyDescent="0.2">
      <c r="B1093" s="1"/>
      <c r="C1093" s="1"/>
      <c r="D1093" s="141"/>
      <c r="E1093" s="53"/>
      <c r="F1093" s="58"/>
      <c r="G1093" s="58"/>
      <c r="H1093" s="58"/>
      <c r="I1093" s="58"/>
      <c r="J1093" s="58"/>
      <c r="K1093" s="58"/>
      <c r="L1093" s="58"/>
      <c r="M1093" s="58"/>
      <c r="N1093" s="58"/>
      <c r="O1093" s="58"/>
      <c r="P1093" s="58"/>
    </row>
    <row r="1094" spans="2:16" s="23" customFormat="1" x14ac:dyDescent="0.2">
      <c r="B1094" s="1"/>
      <c r="C1094" s="1"/>
      <c r="D1094" s="141"/>
      <c r="E1094" s="53"/>
      <c r="F1094" s="58"/>
      <c r="G1094" s="58"/>
      <c r="H1094" s="58"/>
      <c r="I1094" s="58"/>
      <c r="J1094" s="58"/>
      <c r="K1094" s="58"/>
      <c r="L1094" s="58"/>
      <c r="M1094" s="58"/>
      <c r="N1094" s="58"/>
      <c r="O1094" s="58"/>
      <c r="P1094" s="58"/>
    </row>
    <row r="1095" spans="2:16" s="23" customFormat="1" x14ac:dyDescent="0.2">
      <c r="B1095" s="1"/>
      <c r="C1095" s="1"/>
      <c r="D1095" s="141"/>
      <c r="E1095" s="53"/>
      <c r="F1095" s="58"/>
      <c r="G1095" s="58"/>
      <c r="H1095" s="58"/>
      <c r="I1095" s="58"/>
      <c r="J1095" s="58"/>
      <c r="K1095" s="58"/>
      <c r="L1095" s="58"/>
      <c r="M1095" s="58"/>
      <c r="N1095" s="58"/>
      <c r="O1095" s="58"/>
      <c r="P1095" s="58"/>
    </row>
    <row r="1096" spans="2:16" s="23" customFormat="1" x14ac:dyDescent="0.2">
      <c r="B1096" s="1"/>
      <c r="C1096" s="1"/>
      <c r="D1096" s="141"/>
      <c r="E1096" s="53"/>
      <c r="F1096" s="58"/>
      <c r="G1096" s="58"/>
      <c r="H1096" s="58"/>
      <c r="I1096" s="58"/>
      <c r="J1096" s="58"/>
      <c r="K1096" s="58"/>
      <c r="L1096" s="58"/>
      <c r="M1096" s="58"/>
      <c r="N1096" s="58"/>
      <c r="O1096" s="58"/>
      <c r="P1096" s="58"/>
    </row>
    <row r="1097" spans="2:16" s="23" customFormat="1" x14ac:dyDescent="0.2">
      <c r="B1097" s="1"/>
      <c r="C1097" s="1"/>
      <c r="D1097" s="141"/>
      <c r="E1097" s="53"/>
      <c r="F1097" s="58"/>
      <c r="G1097" s="58"/>
      <c r="H1097" s="58"/>
      <c r="I1097" s="58"/>
      <c r="J1097" s="58"/>
      <c r="K1097" s="58"/>
      <c r="L1097" s="58"/>
      <c r="M1097" s="58"/>
      <c r="N1097" s="58"/>
      <c r="O1097" s="58"/>
      <c r="P1097" s="58"/>
    </row>
    <row r="1098" spans="2:16" s="23" customFormat="1" x14ac:dyDescent="0.2">
      <c r="B1098" s="1"/>
      <c r="C1098" s="1"/>
      <c r="D1098" s="141"/>
      <c r="E1098" s="53"/>
      <c r="F1098" s="58"/>
      <c r="G1098" s="58"/>
      <c r="H1098" s="58"/>
      <c r="I1098" s="58"/>
      <c r="J1098" s="58"/>
      <c r="K1098" s="58"/>
      <c r="L1098" s="58"/>
      <c r="M1098" s="58"/>
      <c r="N1098" s="58"/>
      <c r="O1098" s="58"/>
      <c r="P1098" s="58"/>
    </row>
    <row r="1099" spans="2:16" s="23" customFormat="1" x14ac:dyDescent="0.2">
      <c r="B1099" s="1"/>
      <c r="C1099" s="1"/>
      <c r="D1099" s="141"/>
      <c r="E1099" s="53"/>
      <c r="F1099" s="58"/>
      <c r="G1099" s="58"/>
      <c r="H1099" s="58"/>
      <c r="I1099" s="58"/>
      <c r="J1099" s="58"/>
      <c r="K1099" s="58"/>
      <c r="L1099" s="58"/>
      <c r="M1099" s="58"/>
      <c r="N1099" s="58"/>
      <c r="O1099" s="58"/>
      <c r="P1099" s="58"/>
    </row>
    <row r="1100" spans="2:16" s="23" customFormat="1" x14ac:dyDescent="0.2">
      <c r="B1100" s="1"/>
      <c r="C1100" s="1"/>
      <c r="D1100" s="141"/>
      <c r="E1100" s="53"/>
      <c r="F1100" s="58"/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</row>
    <row r="1101" spans="2:16" s="23" customFormat="1" x14ac:dyDescent="0.2">
      <c r="B1101" s="1"/>
      <c r="C1101" s="1"/>
      <c r="D1101" s="141"/>
      <c r="E1101" s="53"/>
      <c r="F1101" s="58"/>
      <c r="G1101" s="58"/>
      <c r="H1101" s="58"/>
      <c r="I1101" s="58"/>
      <c r="J1101" s="58"/>
      <c r="K1101" s="58"/>
      <c r="L1101" s="58"/>
      <c r="M1101" s="58"/>
      <c r="N1101" s="58"/>
      <c r="O1101" s="58"/>
      <c r="P1101" s="58"/>
    </row>
    <row r="1102" spans="2:16" s="23" customFormat="1" x14ac:dyDescent="0.2">
      <c r="B1102" s="1"/>
      <c r="C1102" s="1"/>
      <c r="D1102" s="141"/>
      <c r="E1102" s="53"/>
      <c r="F1102" s="58"/>
      <c r="G1102" s="58"/>
      <c r="H1102" s="58"/>
      <c r="I1102" s="58"/>
      <c r="J1102" s="58"/>
      <c r="K1102" s="58"/>
      <c r="L1102" s="58"/>
      <c r="M1102" s="58"/>
      <c r="N1102" s="58"/>
      <c r="O1102" s="58"/>
      <c r="P1102" s="58"/>
    </row>
    <row r="1103" spans="2:16" s="23" customFormat="1" x14ac:dyDescent="0.2">
      <c r="B1103" s="1"/>
      <c r="C1103" s="1"/>
      <c r="D1103" s="141"/>
      <c r="E1103" s="53"/>
      <c r="F1103" s="58"/>
      <c r="G1103" s="58"/>
      <c r="H1103" s="58"/>
      <c r="I1103" s="58"/>
      <c r="J1103" s="58"/>
      <c r="K1103" s="58"/>
      <c r="L1103" s="58"/>
      <c r="M1103" s="58"/>
      <c r="N1103" s="58"/>
      <c r="O1103" s="58"/>
      <c r="P1103" s="58"/>
    </row>
    <row r="1104" spans="2:16" s="23" customFormat="1" x14ac:dyDescent="0.2">
      <c r="B1104" s="1"/>
      <c r="C1104" s="1"/>
      <c r="D1104" s="141"/>
      <c r="E1104" s="53"/>
      <c r="F1104" s="58"/>
      <c r="G1104" s="58"/>
      <c r="H1104" s="58"/>
      <c r="I1104" s="58"/>
      <c r="J1104" s="58"/>
      <c r="K1104" s="58"/>
      <c r="L1104" s="58"/>
      <c r="M1104" s="58"/>
      <c r="N1104" s="58"/>
      <c r="O1104" s="58"/>
      <c r="P1104" s="58"/>
    </row>
    <row r="1105" spans="2:16" s="23" customFormat="1" x14ac:dyDescent="0.2">
      <c r="B1105" s="1"/>
      <c r="C1105" s="1"/>
      <c r="D1105" s="141"/>
      <c r="E1105" s="53"/>
      <c r="F1105" s="58"/>
      <c r="G1105" s="58"/>
      <c r="H1105" s="58"/>
      <c r="I1105" s="58"/>
      <c r="J1105" s="58"/>
      <c r="K1105" s="58"/>
      <c r="L1105" s="58"/>
      <c r="M1105" s="58"/>
      <c r="N1105" s="58"/>
      <c r="O1105" s="58"/>
      <c r="P1105" s="58"/>
    </row>
    <row r="1106" spans="2:16" s="23" customFormat="1" x14ac:dyDescent="0.2">
      <c r="B1106" s="1"/>
      <c r="C1106" s="1"/>
      <c r="D1106" s="141"/>
      <c r="E1106" s="53"/>
      <c r="F1106" s="58"/>
      <c r="G1106" s="58"/>
      <c r="H1106" s="58"/>
      <c r="I1106" s="58"/>
      <c r="J1106" s="58"/>
      <c r="K1106" s="58"/>
      <c r="L1106" s="58"/>
      <c r="M1106" s="58"/>
      <c r="N1106" s="58"/>
      <c r="O1106" s="58"/>
      <c r="P1106" s="58"/>
    </row>
    <row r="1107" spans="2:16" s="23" customFormat="1" x14ac:dyDescent="0.2">
      <c r="B1107" s="1"/>
      <c r="C1107" s="1"/>
      <c r="D1107" s="141"/>
      <c r="E1107" s="53"/>
      <c r="F1107" s="58"/>
      <c r="G1107" s="58"/>
      <c r="H1107" s="58"/>
      <c r="I1107" s="58"/>
      <c r="J1107" s="58"/>
      <c r="K1107" s="58"/>
      <c r="L1107" s="58"/>
      <c r="M1107" s="58"/>
      <c r="N1107" s="58"/>
      <c r="O1107" s="58"/>
      <c r="P1107" s="58"/>
    </row>
    <row r="1108" spans="2:16" s="23" customFormat="1" x14ac:dyDescent="0.2">
      <c r="B1108" s="1"/>
      <c r="C1108" s="1"/>
      <c r="D1108" s="141"/>
      <c r="E1108" s="53"/>
      <c r="F1108" s="58"/>
      <c r="G1108" s="58"/>
      <c r="H1108" s="58"/>
      <c r="I1108" s="58"/>
      <c r="J1108" s="58"/>
      <c r="K1108" s="58"/>
      <c r="L1108" s="58"/>
      <c r="M1108" s="58"/>
      <c r="N1108" s="58"/>
      <c r="O1108" s="58"/>
      <c r="P1108" s="58"/>
    </row>
    <row r="1109" spans="2:16" s="23" customFormat="1" x14ac:dyDescent="0.2">
      <c r="B1109" s="1"/>
      <c r="C1109" s="1"/>
      <c r="D1109" s="141"/>
      <c r="E1109" s="53"/>
      <c r="F1109" s="58"/>
      <c r="G1109" s="58"/>
      <c r="H1109" s="58"/>
      <c r="I1109" s="58"/>
      <c r="J1109" s="58"/>
      <c r="K1109" s="58"/>
      <c r="L1109" s="58"/>
      <c r="M1109" s="58"/>
      <c r="N1109" s="58"/>
      <c r="O1109" s="58"/>
      <c r="P1109" s="58"/>
    </row>
    <row r="1110" spans="2:16" s="23" customFormat="1" x14ac:dyDescent="0.2">
      <c r="B1110" s="1"/>
      <c r="C1110" s="1"/>
      <c r="D1110" s="141"/>
      <c r="E1110" s="53"/>
      <c r="F1110" s="58"/>
      <c r="G1110" s="58"/>
      <c r="H1110" s="58"/>
      <c r="I1110" s="58"/>
      <c r="J1110" s="58"/>
      <c r="K1110" s="58"/>
      <c r="L1110" s="58"/>
      <c r="M1110" s="58"/>
      <c r="N1110" s="58"/>
      <c r="O1110" s="58"/>
      <c r="P1110" s="58"/>
    </row>
    <row r="1111" spans="2:16" s="23" customFormat="1" x14ac:dyDescent="0.2">
      <c r="B1111" s="1"/>
      <c r="C1111" s="1"/>
      <c r="D1111" s="141"/>
      <c r="E1111" s="53"/>
      <c r="F1111" s="58"/>
      <c r="G1111" s="58"/>
      <c r="H1111" s="58"/>
      <c r="I1111" s="58"/>
      <c r="J1111" s="58"/>
      <c r="K1111" s="58"/>
      <c r="L1111" s="58"/>
      <c r="M1111" s="58"/>
      <c r="N1111" s="58"/>
      <c r="O1111" s="58"/>
      <c r="P1111" s="58"/>
    </row>
    <row r="1112" spans="2:16" s="23" customFormat="1" x14ac:dyDescent="0.2">
      <c r="B1112" s="1"/>
      <c r="C1112" s="1"/>
      <c r="D1112" s="141"/>
      <c r="E1112" s="53"/>
      <c r="F1112" s="58"/>
      <c r="G1112" s="58"/>
      <c r="H1112" s="58"/>
      <c r="I1112" s="58"/>
      <c r="J1112" s="58"/>
      <c r="K1112" s="58"/>
      <c r="L1112" s="58"/>
      <c r="M1112" s="58"/>
      <c r="N1112" s="58"/>
      <c r="O1112" s="58"/>
      <c r="P1112" s="58"/>
    </row>
    <row r="1113" spans="2:16" s="23" customFormat="1" x14ac:dyDescent="0.2">
      <c r="B1113" s="1"/>
      <c r="C1113" s="1"/>
      <c r="D1113" s="141"/>
      <c r="E1113" s="53"/>
      <c r="F1113" s="58"/>
      <c r="G1113" s="58"/>
      <c r="H1113" s="58"/>
      <c r="I1113" s="58"/>
      <c r="J1113" s="58"/>
      <c r="K1113" s="58"/>
      <c r="L1113" s="58"/>
      <c r="M1113" s="58"/>
      <c r="N1113" s="58"/>
      <c r="O1113" s="58"/>
      <c r="P1113" s="58"/>
    </row>
    <row r="1114" spans="2:16" s="23" customFormat="1" x14ac:dyDescent="0.2">
      <c r="B1114" s="1"/>
      <c r="C1114" s="1"/>
      <c r="D1114" s="141"/>
      <c r="E1114" s="53"/>
      <c r="F1114" s="58"/>
      <c r="G1114" s="58"/>
      <c r="H1114" s="58"/>
      <c r="I1114" s="58"/>
      <c r="J1114" s="58"/>
      <c r="K1114" s="58"/>
      <c r="L1114" s="58"/>
      <c r="M1114" s="58"/>
      <c r="N1114" s="58"/>
      <c r="O1114" s="58"/>
      <c r="P1114" s="58"/>
    </row>
    <row r="1115" spans="2:16" s="23" customFormat="1" x14ac:dyDescent="0.2">
      <c r="B1115" s="1"/>
      <c r="C1115" s="1"/>
      <c r="D1115" s="141"/>
      <c r="E1115" s="53"/>
      <c r="F1115" s="58"/>
      <c r="G1115" s="58"/>
      <c r="H1115" s="58"/>
      <c r="I1115" s="58"/>
      <c r="J1115" s="58"/>
      <c r="K1115" s="58"/>
      <c r="L1115" s="58"/>
      <c r="M1115" s="58"/>
      <c r="N1115" s="58"/>
      <c r="O1115" s="58"/>
      <c r="P1115" s="58"/>
    </row>
    <row r="1116" spans="2:16" s="23" customFormat="1" x14ac:dyDescent="0.2">
      <c r="B1116" s="1"/>
      <c r="C1116" s="1"/>
      <c r="D1116" s="141"/>
      <c r="E1116" s="53"/>
      <c r="F1116" s="58"/>
      <c r="G1116" s="58"/>
      <c r="H1116" s="58"/>
      <c r="I1116" s="58"/>
      <c r="J1116" s="58"/>
      <c r="K1116" s="58"/>
      <c r="L1116" s="58"/>
      <c r="M1116" s="58"/>
      <c r="N1116" s="58"/>
      <c r="O1116" s="58"/>
      <c r="P1116" s="58"/>
    </row>
    <row r="1117" spans="2:16" s="23" customFormat="1" x14ac:dyDescent="0.2">
      <c r="B1117" s="1"/>
      <c r="C1117" s="1"/>
      <c r="D1117" s="141"/>
      <c r="E1117" s="53"/>
      <c r="F1117" s="58"/>
      <c r="G1117" s="58"/>
      <c r="H1117" s="58"/>
      <c r="I1117" s="58"/>
      <c r="J1117" s="58"/>
      <c r="K1117" s="58"/>
      <c r="L1117" s="58"/>
      <c r="M1117" s="58"/>
      <c r="N1117" s="58"/>
      <c r="O1117" s="58"/>
      <c r="P1117" s="58"/>
    </row>
    <row r="1118" spans="2:16" s="23" customFormat="1" x14ac:dyDescent="0.2">
      <c r="B1118" s="1"/>
      <c r="C1118" s="1"/>
      <c r="D1118" s="141"/>
      <c r="E1118" s="53"/>
      <c r="F1118" s="58"/>
      <c r="G1118" s="58"/>
      <c r="H1118" s="58"/>
      <c r="I1118" s="58"/>
      <c r="J1118" s="58"/>
      <c r="K1118" s="58"/>
      <c r="L1118" s="58"/>
      <c r="M1118" s="58"/>
      <c r="N1118" s="58"/>
      <c r="O1118" s="58"/>
      <c r="P1118" s="58"/>
    </row>
    <row r="1119" spans="2:16" s="23" customFormat="1" x14ac:dyDescent="0.2">
      <c r="B1119" s="1"/>
      <c r="C1119" s="1"/>
      <c r="D1119" s="141"/>
      <c r="E1119" s="53"/>
      <c r="F1119" s="58"/>
      <c r="G1119" s="58"/>
      <c r="H1119" s="58"/>
      <c r="I1119" s="58"/>
      <c r="J1119" s="58"/>
      <c r="K1119" s="58"/>
      <c r="L1119" s="58"/>
      <c r="M1119" s="58"/>
      <c r="N1119" s="58"/>
      <c r="O1119" s="58"/>
      <c r="P1119" s="58"/>
    </row>
    <row r="1120" spans="2:16" s="23" customFormat="1" x14ac:dyDescent="0.2">
      <c r="B1120" s="1"/>
      <c r="C1120" s="1"/>
      <c r="D1120" s="141"/>
      <c r="E1120" s="53"/>
      <c r="F1120" s="58"/>
      <c r="G1120" s="58"/>
      <c r="H1120" s="58"/>
      <c r="I1120" s="58"/>
      <c r="J1120" s="58"/>
      <c r="K1120" s="58"/>
      <c r="L1120" s="58"/>
      <c r="M1120" s="58"/>
      <c r="N1120" s="58"/>
      <c r="O1120" s="58"/>
      <c r="P1120" s="58"/>
    </row>
    <row r="1121" spans="2:16" s="23" customFormat="1" x14ac:dyDescent="0.2">
      <c r="B1121" s="1"/>
      <c r="C1121" s="1"/>
      <c r="D1121" s="141"/>
      <c r="E1121" s="53"/>
      <c r="F1121" s="58"/>
      <c r="G1121" s="58"/>
      <c r="H1121" s="58"/>
      <c r="I1121" s="58"/>
      <c r="J1121" s="58"/>
      <c r="K1121" s="58"/>
      <c r="L1121" s="58"/>
      <c r="M1121" s="58"/>
      <c r="N1121" s="58"/>
      <c r="O1121" s="58"/>
      <c r="P1121" s="58"/>
    </row>
    <row r="1122" spans="2:16" s="23" customFormat="1" x14ac:dyDescent="0.2">
      <c r="B1122" s="1"/>
      <c r="C1122" s="1"/>
      <c r="D1122" s="141"/>
      <c r="E1122" s="53"/>
      <c r="F1122" s="58"/>
      <c r="G1122" s="58"/>
      <c r="H1122" s="58"/>
      <c r="I1122" s="58"/>
      <c r="J1122" s="58"/>
      <c r="K1122" s="58"/>
      <c r="L1122" s="58"/>
      <c r="M1122" s="58"/>
      <c r="N1122" s="58"/>
      <c r="O1122" s="58"/>
      <c r="P1122" s="58"/>
    </row>
    <row r="1123" spans="2:16" s="23" customFormat="1" x14ac:dyDescent="0.2">
      <c r="B1123" s="1"/>
      <c r="C1123" s="1"/>
      <c r="D1123" s="141"/>
      <c r="E1123" s="53"/>
      <c r="F1123" s="58"/>
      <c r="G1123" s="58"/>
      <c r="H1123" s="58"/>
      <c r="I1123" s="58"/>
      <c r="J1123" s="58"/>
      <c r="K1123" s="58"/>
      <c r="L1123" s="58"/>
      <c r="M1123" s="58"/>
      <c r="N1123" s="58"/>
      <c r="O1123" s="58"/>
      <c r="P1123" s="58"/>
    </row>
    <row r="1124" spans="2:16" s="23" customFormat="1" x14ac:dyDescent="0.2">
      <c r="B1124" s="1"/>
      <c r="C1124" s="1"/>
      <c r="D1124" s="141"/>
      <c r="E1124" s="53"/>
      <c r="F1124" s="58"/>
      <c r="G1124" s="58"/>
      <c r="H1124" s="58"/>
      <c r="I1124" s="58"/>
      <c r="J1124" s="58"/>
      <c r="K1124" s="58"/>
      <c r="L1124" s="58"/>
      <c r="M1124" s="58"/>
      <c r="N1124" s="58"/>
      <c r="O1124" s="58"/>
      <c r="P1124" s="58"/>
    </row>
    <row r="1125" spans="2:16" s="23" customFormat="1" x14ac:dyDescent="0.2">
      <c r="B1125" s="1"/>
      <c r="C1125" s="1"/>
      <c r="D1125" s="141"/>
      <c r="E1125" s="53"/>
      <c r="F1125" s="58"/>
      <c r="G1125" s="58"/>
      <c r="H1125" s="58"/>
      <c r="I1125" s="58"/>
      <c r="J1125" s="58"/>
      <c r="K1125" s="58"/>
      <c r="L1125" s="58"/>
      <c r="M1125" s="58"/>
      <c r="N1125" s="58"/>
      <c r="O1125" s="58"/>
      <c r="P1125" s="58"/>
    </row>
    <row r="1126" spans="2:16" s="23" customFormat="1" x14ac:dyDescent="0.2">
      <c r="B1126" s="1"/>
      <c r="C1126" s="1"/>
      <c r="D1126" s="141"/>
      <c r="E1126" s="53"/>
      <c r="F1126" s="58"/>
      <c r="G1126" s="58"/>
      <c r="H1126" s="58"/>
      <c r="I1126" s="58"/>
      <c r="J1126" s="58"/>
      <c r="K1126" s="58"/>
      <c r="L1126" s="58"/>
      <c r="M1126" s="58"/>
      <c r="N1126" s="58"/>
      <c r="O1126" s="58"/>
      <c r="P1126" s="58"/>
    </row>
    <row r="1127" spans="2:16" s="23" customFormat="1" x14ac:dyDescent="0.2">
      <c r="B1127" s="1"/>
      <c r="C1127" s="1"/>
      <c r="D1127" s="141"/>
      <c r="E1127" s="53"/>
      <c r="F1127" s="58"/>
      <c r="G1127" s="58"/>
      <c r="H1127" s="58"/>
      <c r="I1127" s="58"/>
      <c r="J1127" s="58"/>
      <c r="K1127" s="58"/>
      <c r="L1127" s="58"/>
      <c r="M1127" s="58"/>
      <c r="N1127" s="58"/>
      <c r="O1127" s="58"/>
      <c r="P1127" s="58"/>
    </row>
    <row r="1128" spans="2:16" s="23" customFormat="1" x14ac:dyDescent="0.2">
      <c r="B1128" s="1"/>
      <c r="C1128" s="1"/>
      <c r="D1128" s="141"/>
      <c r="E1128" s="53"/>
      <c r="F1128" s="58"/>
      <c r="G1128" s="58"/>
      <c r="H1128" s="58"/>
      <c r="I1128" s="58"/>
      <c r="J1128" s="58"/>
      <c r="K1128" s="58"/>
      <c r="L1128" s="58"/>
      <c r="M1128" s="58"/>
      <c r="N1128" s="58"/>
      <c r="O1128" s="58"/>
      <c r="P1128" s="58"/>
    </row>
    <row r="1129" spans="2:16" s="23" customFormat="1" x14ac:dyDescent="0.2">
      <c r="B1129" s="1"/>
      <c r="C1129" s="1"/>
      <c r="D1129" s="141"/>
      <c r="E1129" s="53"/>
      <c r="F1129" s="58"/>
      <c r="G1129" s="58"/>
      <c r="H1129" s="58"/>
      <c r="I1129" s="58"/>
      <c r="J1129" s="58"/>
      <c r="K1129" s="58"/>
      <c r="L1129" s="58"/>
      <c r="M1129" s="58"/>
      <c r="N1129" s="58"/>
      <c r="O1129" s="58"/>
      <c r="P1129" s="58"/>
    </row>
    <row r="1130" spans="2:16" s="23" customFormat="1" x14ac:dyDescent="0.2">
      <c r="B1130" s="1"/>
      <c r="C1130" s="1"/>
      <c r="D1130" s="141"/>
      <c r="E1130" s="53"/>
      <c r="F1130" s="58"/>
      <c r="G1130" s="58"/>
      <c r="H1130" s="58"/>
      <c r="I1130" s="58"/>
      <c r="J1130" s="58"/>
      <c r="K1130" s="58"/>
      <c r="L1130" s="58"/>
      <c r="M1130" s="58"/>
      <c r="N1130" s="58"/>
      <c r="O1130" s="58"/>
      <c r="P1130" s="58"/>
    </row>
    <row r="1131" spans="2:16" s="23" customFormat="1" x14ac:dyDescent="0.2">
      <c r="B1131" s="1"/>
      <c r="C1131" s="1"/>
      <c r="D1131" s="141"/>
      <c r="E1131" s="53"/>
      <c r="F1131" s="58"/>
      <c r="G1131" s="58"/>
      <c r="H1131" s="58"/>
      <c r="I1131" s="58"/>
      <c r="J1131" s="58"/>
      <c r="K1131" s="58"/>
      <c r="L1131" s="58"/>
      <c r="M1131" s="58"/>
      <c r="N1131" s="58"/>
      <c r="O1131" s="58"/>
      <c r="P1131" s="58"/>
    </row>
    <row r="1132" spans="2:16" s="23" customFormat="1" x14ac:dyDescent="0.2">
      <c r="B1132" s="1"/>
      <c r="C1132" s="1"/>
      <c r="D1132" s="141"/>
      <c r="E1132" s="53"/>
      <c r="F1132" s="58"/>
      <c r="G1132" s="58"/>
      <c r="H1132" s="58"/>
      <c r="I1132" s="58"/>
      <c r="J1132" s="58"/>
      <c r="K1132" s="58"/>
      <c r="L1132" s="58"/>
      <c r="M1132" s="58"/>
      <c r="N1132" s="58"/>
      <c r="O1132" s="58"/>
      <c r="P1132" s="58"/>
    </row>
    <row r="1133" spans="2:16" s="23" customFormat="1" x14ac:dyDescent="0.2">
      <c r="B1133" s="1"/>
      <c r="C1133" s="1"/>
      <c r="D1133" s="141"/>
      <c r="E1133" s="53"/>
      <c r="F1133" s="58"/>
      <c r="G1133" s="58"/>
      <c r="H1133" s="58"/>
      <c r="I1133" s="58"/>
      <c r="J1133" s="58"/>
      <c r="K1133" s="58"/>
      <c r="L1133" s="58"/>
      <c r="M1133" s="58"/>
      <c r="N1133" s="58"/>
      <c r="O1133" s="58"/>
      <c r="P1133" s="58"/>
    </row>
    <row r="1134" spans="2:16" s="23" customFormat="1" x14ac:dyDescent="0.2">
      <c r="B1134" s="1"/>
      <c r="C1134" s="1"/>
      <c r="D1134" s="141"/>
      <c r="E1134" s="53"/>
      <c r="F1134" s="58"/>
      <c r="G1134" s="58"/>
      <c r="H1134" s="58"/>
      <c r="I1134" s="58"/>
      <c r="J1134" s="58"/>
      <c r="K1134" s="58"/>
      <c r="L1134" s="58"/>
      <c r="M1134" s="58"/>
      <c r="N1134" s="58"/>
      <c r="O1134" s="58"/>
      <c r="P1134" s="58"/>
    </row>
    <row r="1135" spans="2:16" s="23" customFormat="1" x14ac:dyDescent="0.2">
      <c r="B1135" s="1"/>
      <c r="C1135" s="1"/>
      <c r="D1135" s="141"/>
      <c r="E1135" s="53"/>
      <c r="F1135" s="58"/>
      <c r="G1135" s="58"/>
      <c r="H1135" s="58"/>
      <c r="I1135" s="58"/>
      <c r="J1135" s="58"/>
      <c r="K1135" s="58"/>
      <c r="L1135" s="58"/>
      <c r="M1135" s="58"/>
      <c r="N1135" s="58"/>
      <c r="O1135" s="58"/>
      <c r="P1135" s="58"/>
    </row>
    <row r="1136" spans="2:16" s="23" customFormat="1" x14ac:dyDescent="0.2">
      <c r="B1136" s="1"/>
      <c r="C1136" s="1"/>
      <c r="D1136" s="141"/>
      <c r="E1136" s="53"/>
      <c r="F1136" s="58"/>
      <c r="G1136" s="58"/>
      <c r="H1136" s="58"/>
      <c r="I1136" s="58"/>
      <c r="J1136" s="58"/>
      <c r="K1136" s="58"/>
      <c r="L1136" s="58"/>
      <c r="M1136" s="58"/>
      <c r="N1136" s="58"/>
      <c r="O1136" s="58"/>
      <c r="P1136" s="58"/>
    </row>
    <row r="1137" spans="2:16" s="23" customFormat="1" x14ac:dyDescent="0.2">
      <c r="B1137" s="1"/>
      <c r="C1137" s="1"/>
      <c r="D1137" s="141"/>
      <c r="E1137" s="53"/>
      <c r="F1137" s="58"/>
      <c r="G1137" s="58"/>
      <c r="H1137" s="58"/>
      <c r="I1137" s="58"/>
      <c r="J1137" s="58"/>
      <c r="K1137" s="58"/>
      <c r="L1137" s="58"/>
      <c r="M1137" s="58"/>
      <c r="N1137" s="58"/>
      <c r="O1137" s="58"/>
      <c r="P1137" s="58"/>
    </row>
    <row r="1138" spans="2:16" s="23" customFormat="1" x14ac:dyDescent="0.2">
      <c r="B1138" s="1"/>
      <c r="C1138" s="1"/>
      <c r="D1138" s="141"/>
      <c r="E1138" s="53"/>
      <c r="F1138" s="58"/>
      <c r="G1138" s="58"/>
      <c r="H1138" s="58"/>
      <c r="I1138" s="58"/>
      <c r="J1138" s="58"/>
      <c r="K1138" s="58"/>
      <c r="L1138" s="58"/>
      <c r="M1138" s="58"/>
      <c r="N1138" s="58"/>
      <c r="O1138" s="58"/>
      <c r="P1138" s="58"/>
    </row>
    <row r="1139" spans="2:16" s="23" customFormat="1" x14ac:dyDescent="0.2">
      <c r="B1139" s="1"/>
      <c r="C1139" s="1"/>
      <c r="D1139" s="141"/>
      <c r="E1139" s="53"/>
      <c r="F1139" s="58"/>
      <c r="G1139" s="58"/>
      <c r="H1139" s="58"/>
      <c r="I1139" s="58"/>
      <c r="J1139" s="58"/>
      <c r="K1139" s="58"/>
      <c r="L1139" s="58"/>
      <c r="M1139" s="58"/>
      <c r="N1139" s="58"/>
      <c r="O1139" s="58"/>
      <c r="P1139" s="58"/>
    </row>
    <row r="1140" spans="2:16" s="23" customFormat="1" x14ac:dyDescent="0.2">
      <c r="B1140" s="1"/>
      <c r="C1140" s="1"/>
      <c r="D1140" s="141"/>
      <c r="E1140" s="53"/>
      <c r="F1140" s="58"/>
      <c r="G1140" s="58"/>
      <c r="H1140" s="58"/>
      <c r="I1140" s="58"/>
      <c r="J1140" s="58"/>
      <c r="K1140" s="58"/>
      <c r="L1140" s="58"/>
      <c r="M1140" s="58"/>
      <c r="N1140" s="58"/>
      <c r="O1140" s="58"/>
      <c r="P1140" s="58"/>
    </row>
    <row r="1141" spans="2:16" s="23" customFormat="1" x14ac:dyDescent="0.2">
      <c r="B1141" s="1"/>
      <c r="C1141" s="1"/>
      <c r="D1141" s="141"/>
      <c r="E1141" s="53"/>
      <c r="F1141" s="58"/>
      <c r="G1141" s="58"/>
      <c r="H1141" s="58"/>
      <c r="I1141" s="58"/>
      <c r="J1141" s="58"/>
      <c r="K1141" s="58"/>
      <c r="L1141" s="58"/>
      <c r="M1141" s="58"/>
      <c r="N1141" s="58"/>
      <c r="O1141" s="58"/>
      <c r="P1141" s="58"/>
    </row>
    <row r="1142" spans="2:16" s="23" customFormat="1" x14ac:dyDescent="0.2">
      <c r="B1142" s="1"/>
      <c r="C1142" s="1"/>
      <c r="D1142" s="141"/>
      <c r="E1142" s="53"/>
      <c r="F1142" s="58"/>
      <c r="G1142" s="58"/>
      <c r="H1142" s="58"/>
      <c r="I1142" s="58"/>
      <c r="J1142" s="58"/>
      <c r="K1142" s="58"/>
      <c r="L1142" s="58"/>
      <c r="M1142" s="58"/>
      <c r="N1142" s="58"/>
      <c r="O1142" s="58"/>
      <c r="P1142" s="58"/>
    </row>
    <row r="1143" spans="2:16" s="23" customFormat="1" x14ac:dyDescent="0.2">
      <c r="B1143" s="1"/>
      <c r="C1143" s="1"/>
      <c r="D1143" s="141"/>
      <c r="E1143" s="53"/>
      <c r="F1143" s="58"/>
      <c r="G1143" s="58"/>
      <c r="H1143" s="58"/>
      <c r="I1143" s="58"/>
      <c r="J1143" s="58"/>
      <c r="K1143" s="58"/>
      <c r="L1143" s="58"/>
      <c r="M1143" s="58"/>
      <c r="N1143" s="58"/>
      <c r="O1143" s="58"/>
      <c r="P1143" s="58"/>
    </row>
    <row r="1144" spans="2:16" s="23" customFormat="1" x14ac:dyDescent="0.2">
      <c r="B1144" s="1"/>
      <c r="C1144" s="1"/>
      <c r="D1144" s="141"/>
      <c r="E1144" s="53"/>
      <c r="F1144" s="58"/>
      <c r="G1144" s="58"/>
      <c r="H1144" s="58"/>
      <c r="I1144" s="58"/>
      <c r="J1144" s="58"/>
      <c r="K1144" s="58"/>
      <c r="L1144" s="58"/>
      <c r="M1144" s="58"/>
      <c r="N1144" s="58"/>
      <c r="O1144" s="58"/>
      <c r="P1144" s="58"/>
    </row>
    <row r="1145" spans="2:16" s="23" customFormat="1" x14ac:dyDescent="0.2">
      <c r="B1145" s="1"/>
      <c r="C1145" s="1"/>
      <c r="D1145" s="141"/>
      <c r="E1145" s="53"/>
      <c r="F1145" s="58"/>
      <c r="G1145" s="58"/>
      <c r="H1145" s="58"/>
      <c r="I1145" s="58"/>
      <c r="J1145" s="58"/>
      <c r="K1145" s="58"/>
      <c r="L1145" s="58"/>
      <c r="M1145" s="58"/>
      <c r="N1145" s="58"/>
      <c r="O1145" s="58"/>
      <c r="P1145" s="58"/>
    </row>
    <row r="1146" spans="2:16" s="23" customFormat="1" x14ac:dyDescent="0.2">
      <c r="B1146" s="1"/>
      <c r="C1146" s="1"/>
      <c r="D1146" s="141"/>
      <c r="E1146" s="53"/>
      <c r="F1146" s="58"/>
      <c r="G1146" s="58"/>
      <c r="H1146" s="58"/>
      <c r="I1146" s="58"/>
      <c r="J1146" s="58"/>
      <c r="K1146" s="58"/>
      <c r="L1146" s="58"/>
      <c r="M1146" s="58"/>
      <c r="N1146" s="58"/>
      <c r="O1146" s="58"/>
      <c r="P1146" s="58"/>
    </row>
    <row r="1147" spans="2:16" s="23" customFormat="1" x14ac:dyDescent="0.2">
      <c r="B1147" s="1"/>
      <c r="C1147" s="1"/>
      <c r="D1147" s="141"/>
      <c r="E1147" s="53"/>
      <c r="F1147" s="58"/>
      <c r="G1147" s="58"/>
      <c r="H1147" s="58"/>
      <c r="I1147" s="58"/>
      <c r="J1147" s="58"/>
      <c r="K1147" s="58"/>
      <c r="L1147" s="58"/>
      <c r="M1147" s="58"/>
      <c r="N1147" s="58"/>
      <c r="O1147" s="58"/>
      <c r="P1147" s="58"/>
    </row>
    <row r="1148" spans="2:16" s="23" customFormat="1" x14ac:dyDescent="0.2">
      <c r="B1148" s="1"/>
      <c r="C1148" s="1"/>
      <c r="D1148" s="141"/>
      <c r="E1148" s="53"/>
      <c r="F1148" s="58"/>
      <c r="G1148" s="58"/>
      <c r="H1148" s="58"/>
      <c r="I1148" s="58"/>
      <c r="J1148" s="58"/>
      <c r="K1148" s="58"/>
      <c r="L1148" s="58"/>
      <c r="M1148" s="58"/>
      <c r="N1148" s="58"/>
      <c r="O1148" s="58"/>
      <c r="P1148" s="58"/>
    </row>
    <row r="1149" spans="2:16" s="23" customFormat="1" x14ac:dyDescent="0.2">
      <c r="B1149" s="1"/>
      <c r="C1149" s="1"/>
      <c r="D1149" s="141"/>
      <c r="E1149" s="53"/>
      <c r="F1149" s="58"/>
      <c r="G1149" s="58"/>
      <c r="H1149" s="58"/>
      <c r="I1149" s="58"/>
      <c r="J1149" s="58"/>
      <c r="K1149" s="58"/>
      <c r="L1149" s="58"/>
      <c r="M1149" s="58"/>
      <c r="N1149" s="58"/>
      <c r="O1149" s="58"/>
      <c r="P1149" s="58"/>
    </row>
    <row r="1150" spans="2:16" s="23" customFormat="1" x14ac:dyDescent="0.2">
      <c r="B1150" s="1"/>
      <c r="C1150" s="1"/>
      <c r="D1150" s="141"/>
      <c r="E1150" s="53"/>
      <c r="F1150" s="58"/>
      <c r="G1150" s="58"/>
      <c r="H1150" s="58"/>
      <c r="I1150" s="58"/>
      <c r="J1150" s="58"/>
      <c r="K1150" s="58"/>
      <c r="L1150" s="58"/>
      <c r="M1150" s="58"/>
      <c r="N1150" s="58"/>
      <c r="O1150" s="58"/>
      <c r="P1150" s="58"/>
    </row>
    <row r="1151" spans="2:16" s="23" customFormat="1" x14ac:dyDescent="0.2">
      <c r="B1151" s="1"/>
      <c r="C1151" s="1"/>
      <c r="D1151" s="141"/>
      <c r="E1151" s="53"/>
      <c r="F1151" s="58"/>
      <c r="G1151" s="58"/>
      <c r="H1151" s="58"/>
      <c r="I1151" s="58"/>
      <c r="J1151" s="58"/>
      <c r="K1151" s="58"/>
      <c r="L1151" s="58"/>
      <c r="M1151" s="58"/>
      <c r="N1151" s="58"/>
      <c r="O1151" s="58"/>
      <c r="P1151" s="58"/>
    </row>
    <row r="1152" spans="2:16" s="23" customFormat="1" x14ac:dyDescent="0.2">
      <c r="B1152" s="1"/>
      <c r="C1152" s="1"/>
      <c r="D1152" s="141"/>
      <c r="E1152" s="53"/>
      <c r="F1152" s="58"/>
      <c r="G1152" s="58"/>
      <c r="H1152" s="58"/>
      <c r="I1152" s="58"/>
      <c r="J1152" s="58"/>
      <c r="K1152" s="58"/>
      <c r="L1152" s="58"/>
      <c r="M1152" s="58"/>
      <c r="N1152" s="58"/>
      <c r="O1152" s="58"/>
      <c r="P1152" s="58"/>
    </row>
    <row r="1153" spans="2:16" s="23" customFormat="1" x14ac:dyDescent="0.2">
      <c r="B1153" s="1"/>
      <c r="C1153" s="1"/>
      <c r="D1153" s="141"/>
      <c r="E1153" s="53"/>
      <c r="F1153" s="58"/>
      <c r="G1153" s="58"/>
      <c r="H1153" s="58"/>
      <c r="I1153" s="58"/>
      <c r="J1153" s="58"/>
      <c r="K1153" s="58"/>
      <c r="L1153" s="58"/>
      <c r="M1153" s="58"/>
      <c r="N1153" s="58"/>
      <c r="O1153" s="58"/>
      <c r="P1153" s="58"/>
    </row>
    <row r="1154" spans="2:16" s="23" customFormat="1" x14ac:dyDescent="0.2">
      <c r="B1154" s="1"/>
      <c r="C1154" s="1"/>
      <c r="D1154" s="141"/>
      <c r="E1154" s="53"/>
      <c r="F1154" s="58"/>
      <c r="G1154" s="58"/>
      <c r="H1154" s="58"/>
      <c r="I1154" s="58"/>
      <c r="J1154" s="58"/>
      <c r="K1154" s="58"/>
      <c r="L1154" s="58"/>
      <c r="M1154" s="58"/>
      <c r="N1154" s="58"/>
      <c r="O1154" s="58"/>
      <c r="P1154" s="58"/>
    </row>
    <row r="1155" spans="2:16" s="23" customFormat="1" x14ac:dyDescent="0.2">
      <c r="B1155" s="1"/>
      <c r="C1155" s="1"/>
      <c r="D1155" s="141"/>
      <c r="E1155" s="53"/>
      <c r="F1155" s="58"/>
      <c r="G1155" s="58"/>
      <c r="H1155" s="58"/>
      <c r="I1155" s="58"/>
      <c r="J1155" s="58"/>
      <c r="K1155" s="58"/>
      <c r="L1155" s="58"/>
      <c r="M1155" s="58"/>
      <c r="N1155" s="58"/>
      <c r="O1155" s="58"/>
      <c r="P1155" s="58"/>
    </row>
    <row r="1156" spans="2:16" s="23" customFormat="1" x14ac:dyDescent="0.2">
      <c r="B1156" s="1"/>
      <c r="C1156" s="1"/>
      <c r="D1156" s="141"/>
      <c r="E1156" s="53"/>
      <c r="F1156" s="58"/>
      <c r="G1156" s="58"/>
      <c r="H1156" s="58"/>
      <c r="I1156" s="58"/>
      <c r="J1156" s="58"/>
      <c r="K1156" s="58"/>
      <c r="L1156" s="58"/>
      <c r="M1156" s="58"/>
      <c r="N1156" s="58"/>
      <c r="O1156" s="58"/>
      <c r="P1156" s="58"/>
    </row>
    <row r="1157" spans="2:16" s="23" customFormat="1" x14ac:dyDescent="0.2">
      <c r="B1157" s="1"/>
      <c r="C1157" s="1"/>
      <c r="D1157" s="141"/>
      <c r="E1157" s="53"/>
      <c r="F1157" s="58"/>
      <c r="G1157" s="58"/>
      <c r="H1157" s="58"/>
      <c r="I1157" s="58"/>
      <c r="J1157" s="58"/>
      <c r="K1157" s="58"/>
      <c r="L1157" s="58"/>
      <c r="M1157" s="58"/>
      <c r="N1157" s="58"/>
      <c r="O1157" s="58"/>
      <c r="P1157" s="58"/>
    </row>
    <row r="1158" spans="2:16" s="23" customFormat="1" x14ac:dyDescent="0.2">
      <c r="B1158" s="1"/>
      <c r="C1158" s="1"/>
      <c r="D1158" s="141"/>
      <c r="E1158" s="53"/>
      <c r="F1158" s="58"/>
      <c r="G1158" s="58"/>
      <c r="H1158" s="58"/>
      <c r="I1158" s="58"/>
      <c r="J1158" s="58"/>
      <c r="K1158" s="58"/>
      <c r="L1158" s="58"/>
      <c r="M1158" s="58"/>
      <c r="N1158" s="58"/>
      <c r="O1158" s="58"/>
      <c r="P1158" s="58"/>
    </row>
    <row r="1159" spans="2:16" s="23" customFormat="1" x14ac:dyDescent="0.2">
      <c r="B1159" s="1"/>
      <c r="C1159" s="1"/>
      <c r="D1159" s="141"/>
      <c r="E1159" s="53"/>
      <c r="F1159" s="58"/>
      <c r="G1159" s="58"/>
      <c r="H1159" s="58"/>
      <c r="I1159" s="58"/>
      <c r="J1159" s="58"/>
      <c r="K1159" s="58"/>
      <c r="L1159" s="58"/>
      <c r="M1159" s="58"/>
      <c r="N1159" s="58"/>
      <c r="O1159" s="58"/>
      <c r="P1159" s="58"/>
    </row>
    <row r="1160" spans="2:16" s="23" customFormat="1" x14ac:dyDescent="0.2">
      <c r="B1160" s="1"/>
      <c r="C1160" s="1"/>
      <c r="D1160" s="141"/>
      <c r="E1160" s="53"/>
      <c r="F1160" s="58"/>
      <c r="G1160" s="58"/>
      <c r="H1160" s="58"/>
      <c r="I1160" s="58"/>
      <c r="J1160" s="58"/>
      <c r="K1160" s="58"/>
      <c r="L1160" s="58"/>
      <c r="M1160" s="58"/>
      <c r="N1160" s="58"/>
      <c r="O1160" s="58"/>
      <c r="P1160" s="58"/>
    </row>
    <row r="1161" spans="2:16" s="23" customFormat="1" x14ac:dyDescent="0.2">
      <c r="B1161" s="1"/>
      <c r="C1161" s="1"/>
      <c r="D1161" s="141"/>
      <c r="E1161" s="53"/>
      <c r="F1161" s="58"/>
      <c r="G1161" s="58"/>
      <c r="H1161" s="58"/>
      <c r="I1161" s="58"/>
      <c r="J1161" s="58"/>
      <c r="K1161" s="58"/>
      <c r="L1161" s="58"/>
      <c r="M1161" s="58"/>
      <c r="N1161" s="58"/>
      <c r="O1161" s="58"/>
      <c r="P1161" s="58"/>
    </row>
    <row r="1162" spans="2:16" s="23" customFormat="1" x14ac:dyDescent="0.2">
      <c r="B1162" s="1"/>
      <c r="C1162" s="1"/>
      <c r="D1162" s="141"/>
      <c r="E1162" s="53"/>
      <c r="F1162" s="58"/>
      <c r="G1162" s="58"/>
      <c r="H1162" s="58"/>
      <c r="I1162" s="58"/>
      <c r="J1162" s="58"/>
      <c r="K1162" s="58"/>
      <c r="L1162" s="58"/>
      <c r="M1162" s="58"/>
      <c r="N1162" s="58"/>
      <c r="O1162" s="58"/>
      <c r="P1162" s="58"/>
    </row>
    <row r="1163" spans="2:16" s="23" customFormat="1" x14ac:dyDescent="0.2">
      <c r="B1163" s="1"/>
      <c r="C1163" s="1"/>
      <c r="D1163" s="141"/>
      <c r="E1163" s="53"/>
      <c r="F1163" s="58"/>
      <c r="G1163" s="58"/>
      <c r="H1163" s="58"/>
      <c r="I1163" s="58"/>
      <c r="J1163" s="58"/>
      <c r="K1163" s="58"/>
      <c r="L1163" s="58"/>
      <c r="M1163" s="58"/>
      <c r="N1163" s="58"/>
      <c r="O1163" s="58"/>
      <c r="P1163" s="58"/>
    </row>
    <row r="1164" spans="2:16" s="23" customFormat="1" x14ac:dyDescent="0.2">
      <c r="B1164" s="1"/>
      <c r="C1164" s="1"/>
      <c r="D1164" s="141"/>
      <c r="E1164" s="53"/>
      <c r="F1164" s="58"/>
      <c r="G1164" s="58"/>
      <c r="H1164" s="58"/>
      <c r="I1164" s="58"/>
      <c r="J1164" s="58"/>
      <c r="K1164" s="58"/>
      <c r="L1164" s="58"/>
      <c r="M1164" s="58"/>
      <c r="N1164" s="58"/>
      <c r="O1164" s="58"/>
      <c r="P1164" s="58"/>
    </row>
    <row r="1165" spans="2:16" s="23" customFormat="1" x14ac:dyDescent="0.2">
      <c r="B1165" s="1"/>
      <c r="C1165" s="1"/>
      <c r="D1165" s="141"/>
      <c r="E1165" s="53"/>
      <c r="F1165" s="58"/>
      <c r="G1165" s="58"/>
      <c r="H1165" s="58"/>
      <c r="I1165" s="58"/>
      <c r="J1165" s="58"/>
      <c r="K1165" s="58"/>
      <c r="L1165" s="58"/>
      <c r="M1165" s="58"/>
      <c r="N1165" s="58"/>
      <c r="O1165" s="58"/>
      <c r="P1165" s="58"/>
    </row>
    <row r="1166" spans="2:16" s="23" customFormat="1" x14ac:dyDescent="0.2">
      <c r="B1166" s="1"/>
      <c r="C1166" s="1"/>
      <c r="D1166" s="141"/>
      <c r="E1166" s="53"/>
      <c r="F1166" s="58"/>
      <c r="G1166" s="58"/>
      <c r="H1166" s="58"/>
      <c r="I1166" s="58"/>
      <c r="J1166" s="58"/>
      <c r="K1166" s="58"/>
      <c r="L1166" s="58"/>
      <c r="M1166" s="58"/>
      <c r="N1166" s="58"/>
      <c r="O1166" s="58"/>
      <c r="P1166" s="58"/>
    </row>
    <row r="1167" spans="2:16" s="23" customFormat="1" x14ac:dyDescent="0.2">
      <c r="B1167" s="1"/>
      <c r="C1167" s="1"/>
      <c r="D1167" s="141"/>
      <c r="E1167" s="53"/>
      <c r="F1167" s="58"/>
      <c r="G1167" s="58"/>
      <c r="H1167" s="58"/>
      <c r="I1167" s="58"/>
      <c r="J1167" s="58"/>
      <c r="K1167" s="58"/>
      <c r="L1167" s="58"/>
      <c r="M1167" s="58"/>
      <c r="N1167" s="58"/>
      <c r="O1167" s="58"/>
      <c r="P1167" s="58"/>
    </row>
    <row r="1168" spans="2:16" s="23" customFormat="1" x14ac:dyDescent="0.2">
      <c r="B1168" s="1"/>
      <c r="C1168" s="1"/>
      <c r="D1168" s="141"/>
      <c r="E1168" s="53"/>
      <c r="F1168" s="58"/>
      <c r="G1168" s="58"/>
      <c r="H1168" s="58"/>
      <c r="I1168" s="58"/>
      <c r="J1168" s="58"/>
      <c r="K1168" s="58"/>
      <c r="L1168" s="58"/>
      <c r="M1168" s="58"/>
      <c r="N1168" s="58"/>
      <c r="O1168" s="58"/>
      <c r="P1168" s="58"/>
    </row>
    <row r="1169" spans="2:16" s="23" customFormat="1" x14ac:dyDescent="0.2">
      <c r="B1169" s="1"/>
      <c r="C1169" s="1"/>
      <c r="D1169" s="141"/>
      <c r="E1169" s="53"/>
      <c r="F1169" s="58"/>
      <c r="G1169" s="58"/>
      <c r="H1169" s="58"/>
      <c r="I1169" s="58"/>
      <c r="J1169" s="58"/>
      <c r="K1169" s="58"/>
      <c r="L1169" s="58"/>
      <c r="M1169" s="58"/>
      <c r="N1169" s="58"/>
      <c r="O1169" s="58"/>
      <c r="P1169" s="58"/>
    </row>
    <row r="1170" spans="2:16" s="23" customFormat="1" x14ac:dyDescent="0.2">
      <c r="B1170" s="1"/>
      <c r="C1170" s="1"/>
      <c r="D1170" s="141"/>
      <c r="E1170" s="53"/>
      <c r="F1170" s="58"/>
      <c r="G1170" s="58"/>
      <c r="H1170" s="58"/>
      <c r="I1170" s="58"/>
      <c r="J1170" s="58"/>
      <c r="K1170" s="58"/>
      <c r="L1170" s="58"/>
      <c r="M1170" s="58"/>
      <c r="N1170" s="58"/>
      <c r="O1170" s="58"/>
      <c r="P1170" s="58"/>
    </row>
    <row r="1171" spans="2:16" s="23" customFormat="1" x14ac:dyDescent="0.2">
      <c r="B1171" s="1"/>
      <c r="C1171" s="1"/>
      <c r="D1171" s="141"/>
      <c r="E1171" s="53"/>
      <c r="F1171" s="58"/>
      <c r="G1171" s="58"/>
      <c r="H1171" s="58"/>
      <c r="I1171" s="58"/>
      <c r="J1171" s="58"/>
      <c r="K1171" s="58"/>
      <c r="L1171" s="58"/>
      <c r="M1171" s="58"/>
      <c r="N1171" s="58"/>
      <c r="O1171" s="58"/>
      <c r="P1171" s="58"/>
    </row>
    <row r="1172" spans="2:16" s="23" customFormat="1" x14ac:dyDescent="0.2">
      <c r="B1172" s="1"/>
      <c r="C1172" s="1"/>
      <c r="D1172" s="141"/>
      <c r="E1172" s="53"/>
      <c r="F1172" s="58"/>
      <c r="G1172" s="58"/>
      <c r="H1172" s="58"/>
      <c r="I1172" s="58"/>
      <c r="J1172" s="58"/>
      <c r="K1172" s="58"/>
      <c r="L1172" s="58"/>
      <c r="M1172" s="58"/>
      <c r="N1172" s="58"/>
      <c r="O1172" s="58"/>
      <c r="P1172" s="58"/>
    </row>
    <row r="1173" spans="2:16" s="23" customFormat="1" x14ac:dyDescent="0.2">
      <c r="B1173" s="1"/>
      <c r="C1173" s="1"/>
      <c r="D1173" s="141"/>
      <c r="E1173" s="53"/>
      <c r="F1173" s="58"/>
      <c r="G1173" s="58"/>
      <c r="H1173" s="58"/>
      <c r="I1173" s="58"/>
      <c r="J1173" s="58"/>
      <c r="K1173" s="58"/>
      <c r="L1173" s="58"/>
      <c r="M1173" s="58"/>
      <c r="N1173" s="58"/>
      <c r="O1173" s="58"/>
      <c r="P1173" s="58"/>
    </row>
    <row r="1174" spans="2:16" s="23" customFormat="1" x14ac:dyDescent="0.2">
      <c r="B1174" s="1"/>
      <c r="C1174" s="1"/>
      <c r="D1174" s="141"/>
      <c r="E1174" s="53"/>
      <c r="F1174" s="58"/>
      <c r="G1174" s="58"/>
      <c r="H1174" s="58"/>
      <c r="I1174" s="58"/>
      <c r="J1174" s="58"/>
      <c r="K1174" s="58"/>
      <c r="L1174" s="58"/>
      <c r="M1174" s="58"/>
      <c r="N1174" s="58"/>
      <c r="O1174" s="58"/>
      <c r="P1174" s="58"/>
    </row>
    <row r="1175" spans="2:16" s="23" customFormat="1" x14ac:dyDescent="0.2">
      <c r="B1175" s="1"/>
      <c r="C1175" s="1"/>
      <c r="D1175" s="141"/>
      <c r="E1175" s="53"/>
      <c r="F1175" s="58"/>
      <c r="G1175" s="58"/>
      <c r="H1175" s="58"/>
      <c r="I1175" s="58"/>
      <c r="J1175" s="58"/>
      <c r="K1175" s="58"/>
      <c r="L1175" s="58"/>
      <c r="M1175" s="58"/>
      <c r="N1175" s="58"/>
      <c r="O1175" s="58"/>
      <c r="P1175" s="58"/>
    </row>
    <row r="1176" spans="2:16" s="23" customFormat="1" x14ac:dyDescent="0.2">
      <c r="B1176" s="1"/>
      <c r="C1176" s="1"/>
      <c r="D1176" s="141"/>
      <c r="E1176" s="53"/>
      <c r="F1176" s="58"/>
      <c r="G1176" s="58"/>
      <c r="H1176" s="58"/>
      <c r="I1176" s="58"/>
      <c r="J1176" s="58"/>
      <c r="K1176" s="58"/>
      <c r="L1176" s="58"/>
      <c r="M1176" s="58"/>
      <c r="N1176" s="58"/>
      <c r="O1176" s="58"/>
      <c r="P1176" s="58"/>
    </row>
    <row r="1177" spans="2:16" s="23" customFormat="1" x14ac:dyDescent="0.2">
      <c r="B1177" s="1"/>
      <c r="C1177" s="1"/>
      <c r="D1177" s="141"/>
      <c r="E1177" s="53"/>
      <c r="F1177" s="58"/>
      <c r="G1177" s="58"/>
      <c r="H1177" s="58"/>
      <c r="I1177" s="58"/>
      <c r="J1177" s="58"/>
      <c r="K1177" s="58"/>
      <c r="L1177" s="58"/>
      <c r="M1177" s="58"/>
      <c r="N1177" s="58"/>
      <c r="O1177" s="58"/>
      <c r="P1177" s="58"/>
    </row>
    <row r="1178" spans="2:16" s="23" customFormat="1" x14ac:dyDescent="0.2">
      <c r="B1178" s="1"/>
      <c r="C1178" s="1"/>
      <c r="D1178" s="141"/>
      <c r="E1178" s="53"/>
      <c r="F1178" s="58"/>
      <c r="G1178" s="58"/>
      <c r="H1178" s="58"/>
      <c r="I1178" s="58"/>
      <c r="J1178" s="58"/>
      <c r="K1178" s="58"/>
      <c r="L1178" s="58"/>
      <c r="M1178" s="58"/>
      <c r="N1178" s="58"/>
      <c r="O1178" s="58"/>
      <c r="P1178" s="58"/>
    </row>
    <row r="1179" spans="2:16" s="23" customFormat="1" x14ac:dyDescent="0.2">
      <c r="B1179" s="1"/>
      <c r="C1179" s="1"/>
      <c r="D1179" s="141"/>
      <c r="E1179" s="53"/>
      <c r="F1179" s="58"/>
      <c r="G1179" s="58"/>
      <c r="H1179" s="58"/>
      <c r="I1179" s="58"/>
      <c r="J1179" s="58"/>
      <c r="K1179" s="58"/>
      <c r="L1179" s="58"/>
      <c r="M1179" s="58"/>
      <c r="N1179" s="58"/>
      <c r="O1179" s="58"/>
      <c r="P1179" s="58"/>
    </row>
    <row r="1180" spans="2:16" s="23" customFormat="1" x14ac:dyDescent="0.2">
      <c r="B1180" s="1"/>
      <c r="C1180" s="1"/>
      <c r="D1180" s="141"/>
      <c r="E1180" s="53"/>
      <c r="F1180" s="58"/>
      <c r="G1180" s="58"/>
      <c r="H1180" s="58"/>
      <c r="I1180" s="58"/>
      <c r="J1180" s="58"/>
      <c r="K1180" s="58"/>
      <c r="L1180" s="58"/>
      <c r="M1180" s="58"/>
      <c r="N1180" s="58"/>
      <c r="O1180" s="58"/>
      <c r="P1180" s="58"/>
    </row>
    <row r="1181" spans="2:16" s="23" customFormat="1" x14ac:dyDescent="0.2">
      <c r="B1181" s="1"/>
      <c r="C1181" s="1"/>
      <c r="D1181" s="141"/>
      <c r="E1181" s="53"/>
      <c r="F1181" s="58"/>
      <c r="G1181" s="58"/>
      <c r="H1181" s="58"/>
      <c r="I1181" s="58"/>
      <c r="J1181" s="58"/>
      <c r="K1181" s="58"/>
      <c r="L1181" s="58"/>
      <c r="M1181" s="58"/>
      <c r="N1181" s="58"/>
      <c r="O1181" s="58"/>
      <c r="P1181" s="58"/>
    </row>
    <row r="1182" spans="2:16" s="23" customFormat="1" x14ac:dyDescent="0.2">
      <c r="B1182" s="1"/>
      <c r="C1182" s="1"/>
      <c r="D1182" s="141"/>
      <c r="E1182" s="53"/>
      <c r="F1182" s="58"/>
      <c r="G1182" s="58"/>
      <c r="H1182" s="58"/>
      <c r="I1182" s="58"/>
      <c r="J1182" s="58"/>
      <c r="K1182" s="58"/>
      <c r="L1182" s="58"/>
      <c r="M1182" s="58"/>
      <c r="N1182" s="58"/>
      <c r="O1182" s="58"/>
      <c r="P1182" s="58"/>
    </row>
    <row r="1183" spans="2:16" s="23" customFormat="1" x14ac:dyDescent="0.2">
      <c r="B1183" s="1"/>
      <c r="C1183" s="1"/>
      <c r="D1183" s="141"/>
      <c r="E1183" s="53"/>
      <c r="F1183" s="58"/>
      <c r="G1183" s="58"/>
      <c r="H1183" s="58"/>
      <c r="I1183" s="58"/>
      <c r="J1183" s="58"/>
      <c r="K1183" s="58"/>
      <c r="L1183" s="58"/>
      <c r="M1183" s="58"/>
      <c r="N1183" s="58"/>
      <c r="O1183" s="58"/>
      <c r="P1183" s="58"/>
    </row>
    <row r="1184" spans="2:16" s="23" customFormat="1" x14ac:dyDescent="0.2">
      <c r="B1184" s="1"/>
      <c r="C1184" s="1"/>
      <c r="D1184" s="141"/>
      <c r="E1184" s="53"/>
      <c r="F1184" s="58"/>
      <c r="G1184" s="58"/>
      <c r="H1184" s="58"/>
      <c r="I1184" s="58"/>
      <c r="J1184" s="58"/>
      <c r="K1184" s="58"/>
      <c r="L1184" s="58"/>
      <c r="M1184" s="58"/>
      <c r="N1184" s="58"/>
      <c r="O1184" s="58"/>
      <c r="P1184" s="58"/>
    </row>
    <row r="1185" spans="2:16" s="23" customFormat="1" x14ac:dyDescent="0.2">
      <c r="B1185" s="1"/>
      <c r="C1185" s="1"/>
      <c r="D1185" s="141"/>
      <c r="E1185" s="53"/>
      <c r="F1185" s="58"/>
      <c r="G1185" s="58"/>
      <c r="H1185" s="58"/>
      <c r="I1185" s="58"/>
      <c r="J1185" s="58"/>
      <c r="K1185" s="58"/>
      <c r="L1185" s="58"/>
      <c r="M1185" s="58"/>
      <c r="N1185" s="58"/>
      <c r="O1185" s="58"/>
      <c r="P1185" s="58"/>
    </row>
    <row r="1186" spans="2:16" s="23" customFormat="1" x14ac:dyDescent="0.2">
      <c r="B1186" s="1"/>
      <c r="C1186" s="1"/>
      <c r="D1186" s="141"/>
      <c r="E1186" s="53"/>
      <c r="F1186" s="58"/>
      <c r="G1186" s="58"/>
      <c r="H1186" s="58"/>
      <c r="I1186" s="58"/>
      <c r="J1186" s="58"/>
      <c r="K1186" s="58"/>
      <c r="L1186" s="58"/>
      <c r="M1186" s="58"/>
      <c r="N1186" s="58"/>
      <c r="O1186" s="58"/>
      <c r="P1186" s="58"/>
    </row>
    <row r="1187" spans="2:16" s="23" customFormat="1" x14ac:dyDescent="0.2">
      <c r="B1187" s="1"/>
      <c r="C1187" s="1"/>
      <c r="D1187" s="141"/>
      <c r="E1187" s="53"/>
      <c r="F1187" s="58"/>
      <c r="G1187" s="58"/>
      <c r="H1187" s="58"/>
      <c r="I1187" s="58"/>
      <c r="J1187" s="58"/>
      <c r="K1187" s="58"/>
      <c r="L1187" s="58"/>
      <c r="M1187" s="58"/>
      <c r="N1187" s="58"/>
      <c r="O1187" s="58"/>
      <c r="P1187" s="58"/>
    </row>
    <row r="1188" spans="2:16" s="23" customFormat="1" x14ac:dyDescent="0.2">
      <c r="B1188" s="1"/>
      <c r="C1188" s="1"/>
      <c r="D1188" s="141"/>
      <c r="E1188" s="53"/>
      <c r="F1188" s="58"/>
      <c r="G1188" s="58"/>
      <c r="H1188" s="58"/>
      <c r="I1188" s="58"/>
      <c r="J1188" s="58"/>
      <c r="K1188" s="58"/>
      <c r="L1188" s="58"/>
      <c r="M1188" s="58"/>
      <c r="N1188" s="58"/>
      <c r="O1188" s="58"/>
      <c r="P1188" s="58"/>
    </row>
    <row r="1189" spans="2:16" s="23" customFormat="1" x14ac:dyDescent="0.2">
      <c r="B1189" s="1"/>
      <c r="C1189" s="1"/>
      <c r="D1189" s="141"/>
      <c r="E1189" s="53"/>
      <c r="F1189" s="58"/>
      <c r="G1189" s="58"/>
      <c r="H1189" s="58"/>
      <c r="I1189" s="58"/>
      <c r="J1189" s="58"/>
      <c r="K1189" s="58"/>
      <c r="L1189" s="58"/>
      <c r="M1189" s="58"/>
      <c r="N1189" s="58"/>
      <c r="O1189" s="58"/>
      <c r="P1189" s="58"/>
    </row>
    <row r="1190" spans="2:16" s="23" customFormat="1" x14ac:dyDescent="0.2">
      <c r="B1190" s="1"/>
      <c r="C1190" s="1"/>
      <c r="D1190" s="141"/>
      <c r="E1190" s="53"/>
      <c r="F1190" s="58"/>
      <c r="G1190" s="58"/>
      <c r="H1190" s="58"/>
      <c r="I1190" s="58"/>
      <c r="J1190" s="58"/>
      <c r="K1190" s="58"/>
      <c r="L1190" s="58"/>
      <c r="M1190" s="58"/>
      <c r="N1190" s="58"/>
      <c r="O1190" s="58"/>
      <c r="P1190" s="58"/>
    </row>
    <row r="1191" spans="2:16" s="23" customFormat="1" x14ac:dyDescent="0.2">
      <c r="B1191" s="1"/>
      <c r="C1191" s="1"/>
      <c r="D1191" s="141"/>
      <c r="E1191" s="53"/>
      <c r="F1191" s="58"/>
      <c r="G1191" s="58"/>
      <c r="H1191" s="58"/>
      <c r="I1191" s="58"/>
      <c r="J1191" s="58"/>
      <c r="K1191" s="58"/>
      <c r="L1191" s="58"/>
      <c r="M1191" s="58"/>
      <c r="N1191" s="58"/>
      <c r="O1191" s="58"/>
      <c r="P1191" s="58"/>
    </row>
    <row r="1192" spans="2:16" s="23" customFormat="1" x14ac:dyDescent="0.2">
      <c r="B1192" s="1"/>
      <c r="C1192" s="1"/>
      <c r="D1192" s="141"/>
      <c r="E1192" s="53"/>
      <c r="F1192" s="58"/>
      <c r="G1192" s="58"/>
      <c r="H1192" s="58"/>
      <c r="I1192" s="58"/>
      <c r="J1192" s="58"/>
      <c r="K1192" s="58"/>
      <c r="L1192" s="58"/>
      <c r="M1192" s="58"/>
      <c r="N1192" s="58"/>
      <c r="O1192" s="58"/>
      <c r="P1192" s="58"/>
    </row>
    <row r="1193" spans="2:16" s="23" customFormat="1" x14ac:dyDescent="0.2">
      <c r="B1193" s="1"/>
      <c r="C1193" s="1"/>
      <c r="D1193" s="141"/>
      <c r="E1193" s="53"/>
      <c r="F1193" s="58"/>
      <c r="G1193" s="58"/>
      <c r="H1193" s="58"/>
      <c r="I1193" s="58"/>
      <c r="J1193" s="58"/>
      <c r="K1193" s="58"/>
      <c r="L1193" s="58"/>
      <c r="M1193" s="58"/>
      <c r="N1193" s="58"/>
      <c r="O1193" s="58"/>
      <c r="P1193" s="58"/>
    </row>
    <row r="1194" spans="2:16" s="23" customFormat="1" x14ac:dyDescent="0.2">
      <c r="B1194" s="1"/>
      <c r="C1194" s="1"/>
      <c r="D1194" s="141"/>
      <c r="E1194" s="53"/>
      <c r="F1194" s="58"/>
      <c r="G1194" s="58"/>
      <c r="H1194" s="58"/>
      <c r="I1194" s="58"/>
      <c r="J1194" s="58"/>
      <c r="K1194" s="58"/>
      <c r="L1194" s="58"/>
      <c r="M1194" s="58"/>
      <c r="N1194" s="58"/>
      <c r="O1194" s="58"/>
      <c r="P1194" s="58"/>
    </row>
    <row r="1195" spans="2:16" s="23" customFormat="1" x14ac:dyDescent="0.2">
      <c r="B1195" s="1"/>
      <c r="C1195" s="1"/>
      <c r="D1195" s="141"/>
      <c r="E1195" s="53"/>
      <c r="F1195" s="58"/>
      <c r="G1195" s="58"/>
      <c r="H1195" s="58"/>
      <c r="I1195" s="58"/>
      <c r="J1195" s="58"/>
      <c r="K1195" s="58"/>
      <c r="L1195" s="58"/>
      <c r="M1195" s="58"/>
      <c r="N1195" s="58"/>
      <c r="O1195" s="58"/>
      <c r="P1195" s="58"/>
    </row>
    <row r="1196" spans="2:16" s="23" customFormat="1" x14ac:dyDescent="0.2">
      <c r="B1196" s="1"/>
      <c r="C1196" s="1"/>
      <c r="D1196" s="141"/>
      <c r="E1196" s="53"/>
      <c r="F1196" s="58"/>
      <c r="G1196" s="58"/>
      <c r="H1196" s="58"/>
      <c r="I1196" s="58"/>
      <c r="J1196" s="58"/>
      <c r="K1196" s="58"/>
      <c r="L1196" s="58"/>
      <c r="M1196" s="58"/>
      <c r="N1196" s="58"/>
      <c r="O1196" s="58"/>
      <c r="P1196" s="58"/>
    </row>
    <row r="1197" spans="2:16" s="23" customFormat="1" x14ac:dyDescent="0.2">
      <c r="B1197" s="1"/>
      <c r="C1197" s="1"/>
      <c r="D1197" s="141"/>
      <c r="E1197" s="53"/>
      <c r="F1197" s="58"/>
      <c r="G1197" s="58"/>
      <c r="H1197" s="58"/>
      <c r="I1197" s="58"/>
      <c r="J1197" s="58"/>
      <c r="K1197" s="58"/>
      <c r="L1197" s="58"/>
      <c r="M1197" s="58"/>
      <c r="N1197" s="58"/>
      <c r="O1197" s="58"/>
      <c r="P1197" s="58"/>
    </row>
    <row r="1198" spans="2:16" s="23" customFormat="1" x14ac:dyDescent="0.2">
      <c r="B1198" s="1"/>
      <c r="C1198" s="1"/>
      <c r="D1198" s="141"/>
      <c r="E1198" s="53"/>
      <c r="F1198" s="58"/>
      <c r="G1198" s="58"/>
      <c r="H1198" s="58"/>
      <c r="I1198" s="58"/>
      <c r="J1198" s="58"/>
      <c r="K1198" s="58"/>
      <c r="L1198" s="58"/>
      <c r="M1198" s="58"/>
      <c r="N1198" s="58"/>
      <c r="O1198" s="58"/>
      <c r="P1198" s="58"/>
    </row>
    <row r="1199" spans="2:16" s="23" customFormat="1" x14ac:dyDescent="0.2">
      <c r="B1199" s="1"/>
      <c r="C1199" s="1"/>
      <c r="D1199" s="141"/>
      <c r="E1199" s="53"/>
      <c r="F1199" s="58"/>
      <c r="G1199" s="58"/>
      <c r="H1199" s="58"/>
      <c r="I1199" s="58"/>
      <c r="J1199" s="58"/>
      <c r="K1199" s="58"/>
      <c r="L1199" s="58"/>
      <c r="M1199" s="58"/>
      <c r="N1199" s="58"/>
      <c r="O1199" s="58"/>
      <c r="P1199" s="58"/>
    </row>
    <row r="1200" spans="2:16" s="23" customFormat="1" x14ac:dyDescent="0.2">
      <c r="B1200" s="1"/>
      <c r="C1200" s="1"/>
      <c r="D1200" s="141"/>
      <c r="E1200" s="53"/>
      <c r="F1200" s="58"/>
      <c r="G1200" s="58"/>
      <c r="H1200" s="58"/>
      <c r="I1200" s="58"/>
      <c r="J1200" s="58"/>
      <c r="K1200" s="58"/>
      <c r="L1200" s="58"/>
      <c r="M1200" s="58"/>
      <c r="N1200" s="58"/>
      <c r="O1200" s="58"/>
      <c r="P1200" s="58"/>
    </row>
    <row r="1201" spans="2:16" s="23" customFormat="1" x14ac:dyDescent="0.2">
      <c r="B1201" s="1"/>
      <c r="C1201" s="1"/>
      <c r="D1201" s="141"/>
      <c r="E1201" s="53"/>
      <c r="F1201" s="58"/>
      <c r="G1201" s="58"/>
      <c r="H1201" s="58"/>
      <c r="I1201" s="58"/>
      <c r="J1201" s="58"/>
      <c r="K1201" s="58"/>
      <c r="L1201" s="58"/>
      <c r="M1201" s="58"/>
      <c r="N1201" s="58"/>
      <c r="O1201" s="58"/>
      <c r="P1201" s="58"/>
    </row>
    <row r="1202" spans="2:16" s="23" customFormat="1" x14ac:dyDescent="0.2">
      <c r="B1202" s="1"/>
      <c r="C1202" s="1"/>
      <c r="D1202" s="141"/>
      <c r="E1202" s="53"/>
      <c r="F1202" s="58"/>
      <c r="G1202" s="58"/>
      <c r="H1202" s="58"/>
      <c r="I1202" s="58"/>
      <c r="J1202" s="58"/>
      <c r="K1202" s="58"/>
      <c r="L1202" s="58"/>
      <c r="M1202" s="58"/>
      <c r="N1202" s="58"/>
      <c r="O1202" s="58"/>
      <c r="P1202" s="58"/>
    </row>
    <row r="1203" spans="2:16" s="23" customFormat="1" x14ac:dyDescent="0.2">
      <c r="B1203" s="1"/>
      <c r="C1203" s="1"/>
      <c r="D1203" s="141"/>
      <c r="E1203" s="53"/>
      <c r="F1203" s="58"/>
      <c r="G1203" s="58"/>
      <c r="H1203" s="58"/>
      <c r="I1203" s="58"/>
      <c r="J1203" s="58"/>
      <c r="K1203" s="58"/>
      <c r="L1203" s="58"/>
      <c r="M1203" s="58"/>
      <c r="N1203" s="58"/>
      <c r="O1203" s="58"/>
      <c r="P1203" s="58"/>
    </row>
    <row r="1204" spans="2:16" s="23" customFormat="1" x14ac:dyDescent="0.2">
      <c r="B1204" s="1"/>
      <c r="C1204" s="1"/>
      <c r="D1204" s="141"/>
      <c r="E1204" s="53"/>
      <c r="F1204" s="58"/>
      <c r="G1204" s="58"/>
      <c r="H1204" s="58"/>
      <c r="I1204" s="58"/>
      <c r="J1204" s="58"/>
      <c r="K1204" s="58"/>
      <c r="L1204" s="58"/>
      <c r="M1204" s="58"/>
      <c r="N1204" s="58"/>
      <c r="O1204" s="58"/>
      <c r="P1204" s="58"/>
    </row>
    <row r="1205" spans="2:16" s="23" customFormat="1" x14ac:dyDescent="0.2">
      <c r="B1205" s="1"/>
      <c r="C1205" s="1"/>
      <c r="D1205" s="141"/>
      <c r="E1205" s="53"/>
      <c r="F1205" s="58"/>
      <c r="G1205" s="58"/>
      <c r="H1205" s="58"/>
      <c r="I1205" s="58"/>
      <c r="J1205" s="58"/>
      <c r="K1205" s="58"/>
      <c r="L1205" s="58"/>
      <c r="M1205" s="58"/>
      <c r="N1205" s="58"/>
      <c r="O1205" s="58"/>
      <c r="P1205" s="58"/>
    </row>
    <row r="1206" spans="2:16" s="23" customFormat="1" x14ac:dyDescent="0.2">
      <c r="B1206" s="1"/>
      <c r="C1206" s="1"/>
      <c r="D1206" s="141"/>
      <c r="E1206" s="53"/>
      <c r="F1206" s="58"/>
      <c r="G1206" s="58"/>
      <c r="H1206" s="58"/>
      <c r="I1206" s="58"/>
      <c r="J1206" s="58"/>
      <c r="K1206" s="58"/>
      <c r="L1206" s="58"/>
      <c r="M1206" s="58"/>
      <c r="N1206" s="58"/>
      <c r="O1206" s="58"/>
      <c r="P1206" s="58"/>
    </row>
  </sheetData>
  <sheetProtection password="C6AC" sheet="1" objects="1" scenarios="1"/>
  <mergeCells count="3">
    <mergeCell ref="B3:I3"/>
    <mergeCell ref="B2:E2"/>
    <mergeCell ref="F2:I2"/>
  </mergeCells>
  <conditionalFormatting sqref="B7:B506">
    <cfRule type="expression" dxfId="31" priority="2">
      <formula>$Q7="NO"</formula>
    </cfRule>
  </conditionalFormatting>
  <conditionalFormatting sqref="C7:C506">
    <cfRule type="expression" dxfId="30" priority="1">
      <formula>$Q7="NO"</formula>
    </cfRule>
  </conditionalFormatting>
  <hyperlinks>
    <hyperlink ref="B1" location="Menu!A1" tooltip="Click here" display="Menu"/>
    <hyperlink ref="C1" location="'Map descriptions'!A1" display="Customise mapping"/>
    <hyperlink ref="F1" location="Report!A1" display="Report"/>
    <hyperlink ref="D1" location="Mapping!A1" tooltip="Click here" display="Mapping"/>
  </hyperlinks>
  <pageMargins left="0.74803149606299213" right="0.74803149606299213" top="0.98425196850393704" bottom="0.98425196850393704" header="0.51181102362204722" footer="0.51181102362204722"/>
  <pageSetup scale="68" fitToHeight="100" orientation="landscape" horizontalDpi="4294967294" r:id="rId1"/>
  <headerFooter alignWithMargins="0"/>
  <legacy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T665"/>
  <sheetViews>
    <sheetView showGridLines="0" topLeftCell="A2" zoomScaleNormal="100" workbookViewId="0">
      <pane xSplit="4" ySplit="9" topLeftCell="E11" activePane="bottomRight" state="frozen"/>
      <selection pane="topRight"/>
      <selection pane="bottomLeft"/>
      <selection pane="bottomRight" activeCell="E5" sqref="E5:G5"/>
    </sheetView>
  </sheetViews>
  <sheetFormatPr defaultRowHeight="11.25" x14ac:dyDescent="0.2"/>
  <cols>
    <col min="1" max="1" width="1.85546875" style="1" customWidth="1"/>
    <col min="2" max="2" width="7.7109375" style="40" hidden="1" customWidth="1"/>
    <col min="3" max="3" width="9.140625" style="40" hidden="1" customWidth="1"/>
    <col min="4" max="4" width="26.28515625" style="1" customWidth="1"/>
    <col min="5" max="14" width="10.7109375" style="49" customWidth="1"/>
    <col min="15" max="18" width="10.7109375" style="62" customWidth="1"/>
    <col min="19" max="20" width="10.7109375" style="96" hidden="1" customWidth="1"/>
    <col min="21" max="16384" width="9.140625" style="1"/>
  </cols>
  <sheetData>
    <row r="1" spans="1:20" hidden="1" x14ac:dyDescent="0.2">
      <c r="E1" s="61">
        <v>1</v>
      </c>
      <c r="F1" s="49" t="e">
        <f>+Report!#REF!</f>
        <v>#REF!</v>
      </c>
      <c r="G1" s="49" t="e">
        <f>+Report!#REF!</f>
        <v>#REF!</v>
      </c>
      <c r="H1" s="49" t="e">
        <f>+Report!#REF!</f>
        <v>#REF!</v>
      </c>
      <c r="I1" s="49" t="e">
        <f>+Report!#REF!</f>
        <v>#REF!</v>
      </c>
      <c r="J1" s="49" t="e">
        <f>+Report!#REF!</f>
        <v>#REF!</v>
      </c>
      <c r="K1" s="49" t="e">
        <f>+Report!#REF!</f>
        <v>#REF!</v>
      </c>
      <c r="L1" s="49" t="e">
        <f>+Report!#REF!</f>
        <v>#REF!</v>
      </c>
      <c r="M1" s="49" t="e">
        <f>+Report!#REF!</f>
        <v>#REF!</v>
      </c>
      <c r="N1" s="49" t="e">
        <f>+Report!#REF!</f>
        <v>#REF!</v>
      </c>
      <c r="O1" s="49" t="e">
        <f>+Report!#REF!</f>
        <v>#REF!</v>
      </c>
      <c r="P1" s="49">
        <v>12</v>
      </c>
      <c r="Q1" s="49"/>
      <c r="R1" s="49"/>
    </row>
    <row r="2" spans="1:20" x14ac:dyDescent="0.2">
      <c r="D2" s="31"/>
      <c r="F2" s="31"/>
      <c r="G2" s="32"/>
      <c r="H2" s="32"/>
      <c r="I2" s="48"/>
      <c r="O2" s="49"/>
      <c r="P2" s="49"/>
      <c r="Q2" s="49"/>
      <c r="R2" s="49"/>
    </row>
    <row r="3" spans="1:20" s="18" customFormat="1" ht="12.75" x14ac:dyDescent="0.2">
      <c r="B3" s="47"/>
      <c r="C3" s="47"/>
      <c r="D3" s="146" t="str">
        <f>EntityName</f>
        <v>Company A</v>
      </c>
      <c r="E3" s="177">
        <f>YearEnd</f>
        <v>41698</v>
      </c>
      <c r="F3" s="177"/>
      <c r="G3" s="177"/>
      <c r="H3" s="145"/>
      <c r="I3" s="145"/>
      <c r="J3" s="63"/>
      <c r="K3" s="63"/>
      <c r="L3" s="63"/>
      <c r="M3" s="63"/>
      <c r="N3" s="63"/>
      <c r="O3" s="63"/>
      <c r="P3" s="63"/>
      <c r="Q3" s="63"/>
      <c r="R3" s="63"/>
      <c r="S3" s="97"/>
      <c r="T3" s="97"/>
    </row>
    <row r="4" spans="1:20" s="18" customFormat="1" ht="12.75" x14ac:dyDescent="0.2">
      <c r="B4" s="47"/>
      <c r="C4" s="47"/>
      <c r="D4" s="137" t="s">
        <v>400</v>
      </c>
      <c r="E4" s="179" t="str">
        <f>IF(ISNA("as at "&amp;ReportingPeriodEnd),"Select reporting period below","as at "&amp;ReportingPeriodEnd)</f>
        <v>as at 31 March 2013</v>
      </c>
      <c r="F4" s="180"/>
      <c r="G4" s="181"/>
      <c r="H4" s="148" t="s">
        <v>1227</v>
      </c>
      <c r="I4" s="142" t="s">
        <v>1236</v>
      </c>
      <c r="J4" s="63"/>
      <c r="M4" s="63"/>
      <c r="N4" s="63"/>
      <c r="O4" s="63"/>
      <c r="P4" s="63"/>
      <c r="S4" s="97"/>
      <c r="T4" s="97"/>
    </row>
    <row r="5" spans="1:20" s="8" customFormat="1" ht="12.75" x14ac:dyDescent="0.2">
      <c r="B5" s="46"/>
      <c r="C5" s="46"/>
      <c r="D5" s="147" t="s">
        <v>443</v>
      </c>
      <c r="E5" s="178" t="s">
        <v>1231</v>
      </c>
      <c r="F5" s="178"/>
      <c r="G5" s="178"/>
      <c r="H5" s="148" t="s">
        <v>1228</v>
      </c>
      <c r="I5" s="143">
        <v>0.1</v>
      </c>
      <c r="J5" s="50"/>
      <c r="M5" s="50"/>
      <c r="N5" s="50"/>
      <c r="O5" s="50"/>
      <c r="P5" s="50"/>
      <c r="S5" s="98"/>
      <c r="T5" s="98"/>
    </row>
    <row r="6" spans="1:20" s="8" customFormat="1" ht="12.75" x14ac:dyDescent="0.2">
      <c r="B6" s="46"/>
      <c r="C6" s="46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98"/>
      <c r="T6" s="98"/>
    </row>
    <row r="7" spans="1:20" s="2" customFormat="1" ht="12.75" hidden="1" x14ac:dyDescent="0.2">
      <c r="B7" s="85"/>
      <c r="C7" s="85"/>
      <c r="E7" s="65">
        <f>(TotalMonth1+NPBT01)*E8</f>
        <v>0</v>
      </c>
      <c r="F7" s="65">
        <f>(TotalMonth2+NPBT02)*F8</f>
        <v>0</v>
      </c>
      <c r="G7" s="65">
        <f>(TotalMonth3+NPBT03)*G8</f>
        <v>0</v>
      </c>
      <c r="H7" s="65">
        <f>(TotalMonth4+NPBT04)*H8</f>
        <v>0</v>
      </c>
      <c r="I7" s="65">
        <f>(TotalMonth5+NPBT05)*I8</f>
        <v>0</v>
      </c>
      <c r="J7" s="65">
        <f>(TotalMonth6+NPBT06)*J8</f>
        <v>0</v>
      </c>
      <c r="K7" s="65">
        <f>(TotalMonth7+NPBT07)*K8</f>
        <v>0</v>
      </c>
      <c r="L7" s="65">
        <f>(TotalMonth8+NPBT08)*L8</f>
        <v>0</v>
      </c>
      <c r="M7" s="65">
        <f>(TotalMonth9+NPBT09)*M8</f>
        <v>0</v>
      </c>
      <c r="N7" s="65">
        <f>(TotalMonth10+NPBT10)*N8</f>
        <v>0</v>
      </c>
      <c r="O7" s="65">
        <f>(TotalMonth11+NPBT11)*O8</f>
        <v>0</v>
      </c>
      <c r="P7" s="65">
        <f>(TotalMonth11+NPBT12)*P8</f>
        <v>0</v>
      </c>
      <c r="Q7" s="65"/>
      <c r="R7" s="65"/>
      <c r="S7" s="99"/>
      <c r="T7" s="99"/>
    </row>
    <row r="8" spans="1:20" s="2" customFormat="1" ht="12.75" hidden="1" x14ac:dyDescent="0.2">
      <c r="B8" s="85"/>
      <c r="C8" s="85"/>
      <c r="E8" s="65">
        <f>IF(ISNA(Active1),0,Active1)</f>
        <v>1</v>
      </c>
      <c r="F8" s="65">
        <f>IF(ISNA(Active2),0,Active2)</f>
        <v>0</v>
      </c>
      <c r="G8" s="65">
        <f>IF(ISNA(Active3),0,Active3)</f>
        <v>0</v>
      </c>
      <c r="H8" s="65">
        <f>IF(ISNA(Active4),0,Active4)</f>
        <v>0</v>
      </c>
      <c r="I8" s="65">
        <f>IF(ISNA(Active5),0,Active5)</f>
        <v>0</v>
      </c>
      <c r="J8" s="65">
        <f>IF(ISNA(Active6),0,Active6)</f>
        <v>0</v>
      </c>
      <c r="K8" s="65">
        <f>IF(ISNA(Active7),0,Active7)</f>
        <v>0</v>
      </c>
      <c r="L8" s="65">
        <f>IF(ISNA(Active8),0,Active8)</f>
        <v>0</v>
      </c>
      <c r="M8" s="65">
        <f>IF(ISNA(Active9),0,Active9)</f>
        <v>0</v>
      </c>
      <c r="N8" s="65">
        <f>IF(ISNA(Active10),0,Active10)</f>
        <v>0</v>
      </c>
      <c r="O8" s="65">
        <f>IF(ISNA(Active11),0,Active11)</f>
        <v>0</v>
      </c>
      <c r="P8" s="65">
        <f>IF(ISNA(Active12),0,Active12)</f>
        <v>0</v>
      </c>
      <c r="Q8" s="65">
        <f>SUM(E8:P8)</f>
        <v>1</v>
      </c>
      <c r="R8" s="65"/>
      <c r="S8" s="99"/>
      <c r="T8" s="99"/>
    </row>
    <row r="9" spans="1:20" s="28" customFormat="1" ht="13.5" x14ac:dyDescent="0.3">
      <c r="B9" s="86"/>
      <c r="C9" s="86"/>
      <c r="E9" s="64" t="str">
        <f>Month1</f>
        <v>Mar</v>
      </c>
      <c r="F9" s="64" t="str">
        <f>Month2</f>
        <v>Apr</v>
      </c>
      <c r="G9" s="64" t="str">
        <f>Month3</f>
        <v>May</v>
      </c>
      <c r="H9" s="64" t="str">
        <f>Month4</f>
        <v>Jun</v>
      </c>
      <c r="I9" s="64" t="str">
        <f>Month5</f>
        <v>Jul</v>
      </c>
      <c r="J9" s="64" t="str">
        <f>Month6</f>
        <v>Aug</v>
      </c>
      <c r="K9" s="64" t="str">
        <f>Month7</f>
        <v>Sep</v>
      </c>
      <c r="L9" s="64" t="str">
        <f>Month8</f>
        <v>Oct</v>
      </c>
      <c r="M9" s="64" t="str">
        <f>Month9</f>
        <v>Nov</v>
      </c>
      <c r="N9" s="64" t="str">
        <f>Month10</f>
        <v>Dec</v>
      </c>
      <c r="O9" s="64" t="str">
        <f>Month11</f>
        <v>Jan</v>
      </c>
      <c r="P9" s="64" t="str">
        <f>Month12</f>
        <v>Feb</v>
      </c>
      <c r="Q9" s="64" t="s">
        <v>430</v>
      </c>
      <c r="R9" s="64" t="s">
        <v>461</v>
      </c>
      <c r="S9" s="138" t="s">
        <v>1229</v>
      </c>
      <c r="T9" s="138" t="s">
        <v>1230</v>
      </c>
    </row>
    <row r="10" spans="1:20" s="23" customFormat="1" hidden="1" x14ac:dyDescent="0.2">
      <c r="A10" s="23" t="s">
        <v>449</v>
      </c>
      <c r="B10" s="87" t="s">
        <v>462</v>
      </c>
      <c r="C10" s="87" t="s">
        <v>463</v>
      </c>
      <c r="D10" s="23" t="s">
        <v>464</v>
      </c>
      <c r="E10" s="23" t="s">
        <v>465</v>
      </c>
      <c r="F10" s="23" t="s">
        <v>466</v>
      </c>
      <c r="G10" s="23" t="s">
        <v>467</v>
      </c>
      <c r="H10" s="23" t="s">
        <v>450</v>
      </c>
      <c r="I10" s="23" t="s">
        <v>451</v>
      </c>
      <c r="J10" s="23" t="s">
        <v>452</v>
      </c>
      <c r="K10" s="23" t="s">
        <v>453</v>
      </c>
      <c r="L10" s="23" t="s">
        <v>454</v>
      </c>
      <c r="M10" s="23" t="s">
        <v>455</v>
      </c>
      <c r="N10" s="23" t="s">
        <v>456</v>
      </c>
      <c r="O10" s="23" t="s">
        <v>457</v>
      </c>
      <c r="P10" s="23" t="s">
        <v>458</v>
      </c>
      <c r="Q10" s="23" t="s">
        <v>459</v>
      </c>
      <c r="R10" s="23" t="s">
        <v>460</v>
      </c>
      <c r="S10" s="139"/>
      <c r="T10" s="139"/>
    </row>
    <row r="11" spans="1:20" s="23" customFormat="1" x14ac:dyDescent="0.2">
      <c r="B11" s="87"/>
      <c r="C11" s="40"/>
      <c r="D11" s="1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139"/>
      <c r="T11" s="139"/>
    </row>
    <row r="12" spans="1:20" s="23" customFormat="1" x14ac:dyDescent="0.2">
      <c r="B12" s="40">
        <f>COUNTIF(E12:R12,"&lt;&gt;0")</f>
        <v>0</v>
      </c>
      <c r="C12" s="40" t="s">
        <v>374</v>
      </c>
      <c r="D12" s="127" t="str">
        <f>VLOOKUP($C12,MappingDatabase[#All],3,FALSE)</f>
        <v>Sales</v>
      </c>
      <c r="E12" s="128">
        <f>-SUMIF(ChartofAccounts[[#All],[MapNumber]],$C12,ChartofAccounts[[#All],[Month 1]])*E$8</f>
        <v>0</v>
      </c>
      <c r="F12" s="128">
        <f>-SUMIF(ChartofAccounts[[#All],[MapNumber]],$C12,ChartofAccounts[[#All],[Month 2]])*F$8</f>
        <v>0</v>
      </c>
      <c r="G12" s="128">
        <f>-SUMIF(ChartofAccounts[[#All],[MapNumber]],$C12,ChartofAccounts[[#All],[Month 3]])*G$8</f>
        <v>0</v>
      </c>
      <c r="H12" s="128">
        <f>-SUMIF(ChartofAccounts[[#All],[MapNumber]],$C12,ChartofAccounts[[#All],[Month 4]])*H$8</f>
        <v>0</v>
      </c>
      <c r="I12" s="128">
        <f>-SUMIF(ChartofAccounts[[#All],[MapNumber]],$C12,ChartofAccounts[[#All],[Month 5]])*I$8</f>
        <v>0</v>
      </c>
      <c r="J12" s="128">
        <f>-SUMIF(ChartofAccounts[[#All],[MapNumber]],$C12,ChartofAccounts[[#All],[Month 6]])*J$8</f>
        <v>0</v>
      </c>
      <c r="K12" s="128">
        <f>-SUMIF(ChartofAccounts[[#All],[MapNumber]],$C12,ChartofAccounts[[#All],[Month 7]])*K$8</f>
        <v>0</v>
      </c>
      <c r="L12" s="128">
        <f>-SUMIF(ChartofAccounts[[#All],[MapNumber]],$C12,ChartofAccounts[[#All],[Month 8]])*L$8</f>
        <v>0</v>
      </c>
      <c r="M12" s="128">
        <f>-SUMIF(ChartofAccounts[[#All],[MapNumber]],$C12,ChartofAccounts[[#All],[Month 9]])*M$8</f>
        <v>0</v>
      </c>
      <c r="N12" s="128">
        <f>-SUMIF(ChartofAccounts[[#All],[MapNumber]],$C12,ChartofAccounts[[#All],[Month 10]])*N$8</f>
        <v>0</v>
      </c>
      <c r="O12" s="128">
        <f>-SUMIF(ChartofAccounts[[#All],[MapNumber]],$C12,ChartofAccounts[[#All],[Month 11]])*O$8</f>
        <v>0</v>
      </c>
      <c r="P12" s="128">
        <f>-SUMIF(ChartofAccounts[[#All],[MapNumber]],$C12,ChartofAccounts[[#All],[Month 12]])*P$8</f>
        <v>0</v>
      </c>
      <c r="Q12" s="128">
        <f>SUM(E12:P12)</f>
        <v>0</v>
      </c>
      <c r="R12" s="128">
        <f>IF(ISERR(Q12/Q$8),0,Q12/Q$8)</f>
        <v>0</v>
      </c>
      <c r="S12" s="140">
        <f t="shared" ref="S12:S43" si="0">R12*(1+$I$5)</f>
        <v>0</v>
      </c>
      <c r="T12" s="139">
        <f t="shared" ref="T12:T43" si="1">R12*(1-$I$5)</f>
        <v>0</v>
      </c>
    </row>
    <row r="13" spans="1:20" s="23" customFormat="1" x14ac:dyDescent="0.2">
      <c r="B13" s="40">
        <f>COUNTIF(E13:R13,"&lt;&gt;0")</f>
        <v>0</v>
      </c>
      <c r="C13" s="40" t="s">
        <v>375</v>
      </c>
      <c r="D13" s="127" t="str">
        <f>VLOOKUP($C13,MappingDatabase[#All],3,FALSE)</f>
        <v>Cost of sales</v>
      </c>
      <c r="E13" s="128">
        <f>-SUMIF(ChartofAccounts[[#All],[MapNumber]],$C13,ChartofAccounts[[#All],[Month 1]])*E$8</f>
        <v>0</v>
      </c>
      <c r="F13" s="128">
        <f>-SUMIF(ChartofAccounts[[#All],[MapNumber]],$C13,ChartofAccounts[[#All],[Month 2]])*F$8</f>
        <v>0</v>
      </c>
      <c r="G13" s="128">
        <f>-SUMIF(ChartofAccounts[[#All],[MapNumber]],$C13,ChartofAccounts[[#All],[Month 3]])*G$8</f>
        <v>0</v>
      </c>
      <c r="H13" s="128">
        <f>-SUMIF(ChartofAccounts[[#All],[MapNumber]],$C13,ChartofAccounts[[#All],[Month 4]])*H$8</f>
        <v>0</v>
      </c>
      <c r="I13" s="128">
        <f>-SUMIF(ChartofAccounts[[#All],[MapNumber]],$C13,ChartofAccounts[[#All],[Month 5]])*I$8</f>
        <v>0</v>
      </c>
      <c r="J13" s="128">
        <f>-SUMIF(ChartofAccounts[[#All],[MapNumber]],$C13,ChartofAccounts[[#All],[Month 6]])*J$8</f>
        <v>0</v>
      </c>
      <c r="K13" s="128">
        <f>-SUMIF(ChartofAccounts[[#All],[MapNumber]],$C13,ChartofAccounts[[#All],[Month 7]])*K$8</f>
        <v>0</v>
      </c>
      <c r="L13" s="128">
        <f>-SUMIF(ChartofAccounts[[#All],[MapNumber]],$C13,ChartofAccounts[[#All],[Month 8]])*L$8</f>
        <v>0</v>
      </c>
      <c r="M13" s="128">
        <f>-SUMIF(ChartofAccounts[[#All],[MapNumber]],$C13,ChartofAccounts[[#All],[Month 9]])*M$8</f>
        <v>0</v>
      </c>
      <c r="N13" s="128">
        <f>-SUMIF(ChartofAccounts[[#All],[MapNumber]],$C13,ChartofAccounts[[#All],[Month 10]])*N$8</f>
        <v>0</v>
      </c>
      <c r="O13" s="128">
        <f>-SUMIF(ChartofAccounts[[#All],[MapNumber]],$C13,ChartofAccounts[[#All],[Month 11]])*O$8</f>
        <v>0</v>
      </c>
      <c r="P13" s="128">
        <f>-SUMIF(ChartofAccounts[[#All],[MapNumber]],$C13,ChartofAccounts[[#All],[Month 12]])*P$8</f>
        <v>0</v>
      </c>
      <c r="Q13" s="128">
        <f>SUM(E13:P13)</f>
        <v>0</v>
      </c>
      <c r="R13" s="128">
        <f>IF(ISERR(Q13/Q$8),0,Q13/Q$8)</f>
        <v>0</v>
      </c>
      <c r="S13" s="140">
        <f t="shared" si="0"/>
        <v>0</v>
      </c>
      <c r="T13" s="139">
        <f t="shared" si="1"/>
        <v>0</v>
      </c>
    </row>
    <row r="14" spans="1:20" s="23" customFormat="1" x14ac:dyDescent="0.2">
      <c r="B14" s="40"/>
      <c r="C14" s="40"/>
      <c r="D14" s="127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9"/>
      <c r="P14" s="129"/>
      <c r="Q14" s="129"/>
      <c r="R14" s="129"/>
      <c r="S14" s="140">
        <f t="shared" si="0"/>
        <v>0</v>
      </c>
      <c r="T14" s="139">
        <f t="shared" si="1"/>
        <v>0</v>
      </c>
    </row>
    <row r="15" spans="1:20" s="23" customFormat="1" x14ac:dyDescent="0.2">
      <c r="B15" s="87">
        <f>COUNTIF(E15:R15,"&lt;&gt;0")</f>
        <v>0</v>
      </c>
      <c r="C15" s="87"/>
      <c r="D15" s="130" t="s">
        <v>401</v>
      </c>
      <c r="E15" s="131">
        <f>SUM(E12:E14)</f>
        <v>0</v>
      </c>
      <c r="F15" s="131">
        <f t="shared" ref="F15:R15" si="2">SUM(F12:F14)</f>
        <v>0</v>
      </c>
      <c r="G15" s="131">
        <f t="shared" si="2"/>
        <v>0</v>
      </c>
      <c r="H15" s="131">
        <f t="shared" si="2"/>
        <v>0</v>
      </c>
      <c r="I15" s="131">
        <f t="shared" si="2"/>
        <v>0</v>
      </c>
      <c r="J15" s="131">
        <f t="shared" si="2"/>
        <v>0</v>
      </c>
      <c r="K15" s="131">
        <f t="shared" si="2"/>
        <v>0</v>
      </c>
      <c r="L15" s="131">
        <f t="shared" si="2"/>
        <v>0</v>
      </c>
      <c r="M15" s="131">
        <f t="shared" si="2"/>
        <v>0</v>
      </c>
      <c r="N15" s="131">
        <f t="shared" si="2"/>
        <v>0</v>
      </c>
      <c r="O15" s="131">
        <f t="shared" si="2"/>
        <v>0</v>
      </c>
      <c r="P15" s="131">
        <f t="shared" si="2"/>
        <v>0</v>
      </c>
      <c r="Q15" s="131">
        <f t="shared" si="2"/>
        <v>0</v>
      </c>
      <c r="R15" s="131">
        <f t="shared" si="2"/>
        <v>0</v>
      </c>
      <c r="S15" s="140">
        <f t="shared" si="0"/>
        <v>0</v>
      </c>
      <c r="T15" s="139">
        <f t="shared" si="1"/>
        <v>0</v>
      </c>
    </row>
    <row r="16" spans="1:20" s="23" customFormat="1" x14ac:dyDescent="0.2">
      <c r="B16" s="40">
        <f>COUNTIF(E16:R16,"&lt;&gt;0")</f>
        <v>2</v>
      </c>
      <c r="C16" s="40"/>
      <c r="D16" s="127" t="s">
        <v>402</v>
      </c>
      <c r="E16" s="154">
        <f t="shared" ref="E16:P16" si="3">IF(E15=0,0,E15/E12)</f>
        <v>0</v>
      </c>
      <c r="F16" s="154">
        <f t="shared" si="3"/>
        <v>0</v>
      </c>
      <c r="G16" s="154">
        <f t="shared" si="3"/>
        <v>0</v>
      </c>
      <c r="H16" s="154">
        <f t="shared" si="3"/>
        <v>0</v>
      </c>
      <c r="I16" s="154">
        <f t="shared" si="3"/>
        <v>0</v>
      </c>
      <c r="J16" s="154">
        <f t="shared" si="3"/>
        <v>0</v>
      </c>
      <c r="K16" s="154">
        <f t="shared" si="3"/>
        <v>0</v>
      </c>
      <c r="L16" s="154">
        <f t="shared" si="3"/>
        <v>0</v>
      </c>
      <c r="M16" s="154">
        <f t="shared" si="3"/>
        <v>0</v>
      </c>
      <c r="N16" s="154">
        <f t="shared" si="3"/>
        <v>0</v>
      </c>
      <c r="O16" s="154">
        <f t="shared" si="3"/>
        <v>0</v>
      </c>
      <c r="P16" s="154">
        <f t="shared" si="3"/>
        <v>0</v>
      </c>
      <c r="Q16" s="154" t="str">
        <f t="shared" ref="Q16:R16" si="4">IF(Q15=0,"",Q15/Q12)</f>
        <v/>
      </c>
      <c r="R16" s="154" t="str">
        <f t="shared" si="4"/>
        <v/>
      </c>
      <c r="S16" s="140" t="e">
        <f t="shared" si="0"/>
        <v>#VALUE!</v>
      </c>
      <c r="T16" s="139" t="e">
        <f t="shared" si="1"/>
        <v>#VALUE!</v>
      </c>
    </row>
    <row r="17" spans="2:20" s="23" customFormat="1" x14ac:dyDescent="0.2">
      <c r="B17" s="88">
        <f>COUNTIF($E$25:$R$25,"&lt;&gt;0")</f>
        <v>0</v>
      </c>
      <c r="C17" s="40"/>
      <c r="D17" s="127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9"/>
      <c r="P17" s="129"/>
      <c r="Q17" s="129"/>
      <c r="R17" s="129"/>
      <c r="S17" s="140">
        <f t="shared" si="0"/>
        <v>0</v>
      </c>
      <c r="T17" s="139">
        <f t="shared" si="1"/>
        <v>0</v>
      </c>
    </row>
    <row r="18" spans="2:20" s="23" customFormat="1" x14ac:dyDescent="0.2">
      <c r="B18" s="40">
        <f t="shared" ref="B18:B23" si="5">COUNTIF(E18:R18,"&lt;&gt;0")</f>
        <v>0</v>
      </c>
      <c r="C18" s="40" t="s">
        <v>1178</v>
      </c>
      <c r="D18" s="127" t="str">
        <f>VLOOKUP($C18,MappingDatabase[#All],3,FALSE)</f>
        <v>Other income 1</v>
      </c>
      <c r="E18" s="128">
        <f>-SUMIF(ChartofAccounts[[#All],[MapNumber]],$C18,ChartofAccounts[[#All],[Month 1]])*E$8</f>
        <v>0</v>
      </c>
      <c r="F18" s="128">
        <f>-SUMIF(ChartofAccounts[[#All],[MapNumber]],$C18,ChartofAccounts[[#All],[Month 2]])*F$8</f>
        <v>0</v>
      </c>
      <c r="G18" s="128">
        <f>-SUMIF(ChartofAccounts[[#All],[MapNumber]],$C18,ChartofAccounts[[#All],[Month 3]])*G$8</f>
        <v>0</v>
      </c>
      <c r="H18" s="128">
        <f>-SUMIF(ChartofAccounts[[#All],[MapNumber]],$C18,ChartofAccounts[[#All],[Month 4]])*H$8</f>
        <v>0</v>
      </c>
      <c r="I18" s="128">
        <f>-SUMIF(ChartofAccounts[[#All],[MapNumber]],$C18,ChartofAccounts[[#All],[Month 5]])*I$8</f>
        <v>0</v>
      </c>
      <c r="J18" s="128">
        <f>-SUMIF(ChartofAccounts[[#All],[MapNumber]],$C18,ChartofAccounts[[#All],[Month 6]])*J$8</f>
        <v>0</v>
      </c>
      <c r="K18" s="128">
        <f>-SUMIF(ChartofAccounts[[#All],[MapNumber]],$C18,ChartofAccounts[[#All],[Month 7]])*K$8</f>
        <v>0</v>
      </c>
      <c r="L18" s="128">
        <f>-SUMIF(ChartofAccounts[[#All],[MapNumber]],$C18,ChartofAccounts[[#All],[Month 8]])*L$8</f>
        <v>0</v>
      </c>
      <c r="M18" s="128">
        <f>-SUMIF(ChartofAccounts[[#All],[MapNumber]],$C18,ChartofAccounts[[#All],[Month 9]])*M$8</f>
        <v>0</v>
      </c>
      <c r="N18" s="128">
        <f>-SUMIF(ChartofAccounts[[#All],[MapNumber]],$C18,ChartofAccounts[[#All],[Month 10]])*N$8</f>
        <v>0</v>
      </c>
      <c r="O18" s="128">
        <f>-SUMIF(ChartofAccounts[[#All],[MapNumber]],$C18,ChartofAccounts[[#All],[Month 11]])*O$8</f>
        <v>0</v>
      </c>
      <c r="P18" s="128">
        <f>-SUMIF(ChartofAccounts[[#All],[MapNumber]],$C18,ChartofAccounts[[#All],[Month 12]])*P$8</f>
        <v>0</v>
      </c>
      <c r="Q18" s="128">
        <f t="shared" ref="Q18:Q23" si="6">SUM(E18:P18)</f>
        <v>0</v>
      </c>
      <c r="R18" s="128">
        <f t="shared" ref="R18:R23" si="7">IF(ISERR(Q18/Q$8),0,Q18/Q$8)</f>
        <v>0</v>
      </c>
      <c r="S18" s="140">
        <f t="shared" si="0"/>
        <v>0</v>
      </c>
      <c r="T18" s="139">
        <f t="shared" si="1"/>
        <v>0</v>
      </c>
    </row>
    <row r="19" spans="2:20" s="23" customFormat="1" x14ac:dyDescent="0.2">
      <c r="B19" s="40">
        <f t="shared" si="5"/>
        <v>0</v>
      </c>
      <c r="C19" s="40" t="s">
        <v>1179</v>
      </c>
      <c r="D19" s="127" t="str">
        <f>VLOOKUP($C19,MappingDatabase[#All],3,FALSE)</f>
        <v>Other income 2</v>
      </c>
      <c r="E19" s="128">
        <f>-SUMIF(ChartofAccounts[[#All],[MapNumber]],$C19,ChartofAccounts[[#All],[Month 1]])*E$8</f>
        <v>0</v>
      </c>
      <c r="F19" s="128">
        <f>-SUMIF(ChartofAccounts[[#All],[MapNumber]],$C19,ChartofAccounts[[#All],[Month 2]])*F$8</f>
        <v>0</v>
      </c>
      <c r="G19" s="128">
        <f>-SUMIF(ChartofAccounts[[#All],[MapNumber]],$C19,ChartofAccounts[[#All],[Month 3]])*G$8</f>
        <v>0</v>
      </c>
      <c r="H19" s="128">
        <f>-SUMIF(ChartofAccounts[[#All],[MapNumber]],$C19,ChartofAccounts[[#All],[Month 4]])*H$8</f>
        <v>0</v>
      </c>
      <c r="I19" s="128">
        <f>-SUMIF(ChartofAccounts[[#All],[MapNumber]],$C19,ChartofAccounts[[#All],[Month 5]])*I$8</f>
        <v>0</v>
      </c>
      <c r="J19" s="128">
        <f>-SUMIF(ChartofAccounts[[#All],[MapNumber]],$C19,ChartofAccounts[[#All],[Month 6]])*J$8</f>
        <v>0</v>
      </c>
      <c r="K19" s="128">
        <f>-SUMIF(ChartofAccounts[[#All],[MapNumber]],$C19,ChartofAccounts[[#All],[Month 7]])*K$8</f>
        <v>0</v>
      </c>
      <c r="L19" s="128">
        <f>-SUMIF(ChartofAccounts[[#All],[MapNumber]],$C19,ChartofAccounts[[#All],[Month 8]])*L$8</f>
        <v>0</v>
      </c>
      <c r="M19" s="128">
        <f>-SUMIF(ChartofAccounts[[#All],[MapNumber]],$C19,ChartofAccounts[[#All],[Month 9]])*M$8</f>
        <v>0</v>
      </c>
      <c r="N19" s="128">
        <f>-SUMIF(ChartofAccounts[[#All],[MapNumber]],$C19,ChartofAccounts[[#All],[Month 10]])*N$8</f>
        <v>0</v>
      </c>
      <c r="O19" s="128">
        <f>-SUMIF(ChartofAccounts[[#All],[MapNumber]],$C19,ChartofAccounts[[#All],[Month 11]])*O$8</f>
        <v>0</v>
      </c>
      <c r="P19" s="128">
        <f>-SUMIF(ChartofAccounts[[#All],[MapNumber]],$C19,ChartofAccounts[[#All],[Month 12]])*P$8</f>
        <v>0</v>
      </c>
      <c r="Q19" s="128">
        <f t="shared" si="6"/>
        <v>0</v>
      </c>
      <c r="R19" s="128">
        <f t="shared" si="7"/>
        <v>0</v>
      </c>
      <c r="S19" s="140">
        <f t="shared" si="0"/>
        <v>0</v>
      </c>
      <c r="T19" s="139">
        <f t="shared" si="1"/>
        <v>0</v>
      </c>
    </row>
    <row r="20" spans="2:20" s="23" customFormat="1" x14ac:dyDescent="0.2">
      <c r="B20" s="40">
        <f t="shared" si="5"/>
        <v>0</v>
      </c>
      <c r="C20" s="40" t="s">
        <v>1180</v>
      </c>
      <c r="D20" s="127" t="str">
        <f>VLOOKUP($C20,MappingDatabase[#All],3,FALSE)</f>
        <v>Other income 3</v>
      </c>
      <c r="E20" s="128">
        <f>-SUMIF(ChartofAccounts[[#All],[MapNumber]],$C20,ChartofAccounts[[#All],[Month 1]])*E$8</f>
        <v>0</v>
      </c>
      <c r="F20" s="128">
        <f>-SUMIF(ChartofAccounts[[#All],[MapNumber]],$C20,ChartofAccounts[[#All],[Month 2]])*F$8</f>
        <v>0</v>
      </c>
      <c r="G20" s="128">
        <f>-SUMIF(ChartofAccounts[[#All],[MapNumber]],$C20,ChartofAccounts[[#All],[Month 3]])*G$8</f>
        <v>0</v>
      </c>
      <c r="H20" s="128">
        <f>-SUMIF(ChartofAccounts[[#All],[MapNumber]],$C20,ChartofAccounts[[#All],[Month 4]])*H$8</f>
        <v>0</v>
      </c>
      <c r="I20" s="128">
        <f>-SUMIF(ChartofAccounts[[#All],[MapNumber]],$C20,ChartofAccounts[[#All],[Month 5]])*I$8</f>
        <v>0</v>
      </c>
      <c r="J20" s="128">
        <f>-SUMIF(ChartofAccounts[[#All],[MapNumber]],$C20,ChartofAccounts[[#All],[Month 6]])*J$8</f>
        <v>0</v>
      </c>
      <c r="K20" s="128">
        <f>-SUMIF(ChartofAccounts[[#All],[MapNumber]],$C20,ChartofAccounts[[#All],[Month 7]])*K$8</f>
        <v>0</v>
      </c>
      <c r="L20" s="128">
        <f>-SUMIF(ChartofAccounts[[#All],[MapNumber]],$C20,ChartofAccounts[[#All],[Month 8]])*L$8</f>
        <v>0</v>
      </c>
      <c r="M20" s="128">
        <f>-SUMIF(ChartofAccounts[[#All],[MapNumber]],$C20,ChartofAccounts[[#All],[Month 9]])*M$8</f>
        <v>0</v>
      </c>
      <c r="N20" s="128">
        <f>-SUMIF(ChartofAccounts[[#All],[MapNumber]],$C20,ChartofAccounts[[#All],[Month 10]])*N$8</f>
        <v>0</v>
      </c>
      <c r="O20" s="128">
        <f>-SUMIF(ChartofAccounts[[#All],[MapNumber]],$C20,ChartofAccounts[[#All],[Month 11]])*O$8</f>
        <v>0</v>
      </c>
      <c r="P20" s="128">
        <f>-SUMIF(ChartofAccounts[[#All],[MapNumber]],$C20,ChartofAccounts[[#All],[Month 12]])*P$8</f>
        <v>0</v>
      </c>
      <c r="Q20" s="128">
        <f t="shared" si="6"/>
        <v>0</v>
      </c>
      <c r="R20" s="128">
        <f t="shared" si="7"/>
        <v>0</v>
      </c>
      <c r="S20" s="140">
        <f t="shared" si="0"/>
        <v>0</v>
      </c>
      <c r="T20" s="139">
        <f t="shared" si="1"/>
        <v>0</v>
      </c>
    </row>
    <row r="21" spans="2:20" s="23" customFormat="1" x14ac:dyDescent="0.2">
      <c r="B21" s="40">
        <f t="shared" si="5"/>
        <v>0</v>
      </c>
      <c r="C21" s="40" t="s">
        <v>1181</v>
      </c>
      <c r="D21" s="127" t="str">
        <f>VLOOKUP($C21,MappingDatabase[#All],3,FALSE)</f>
        <v>Other income 4</v>
      </c>
      <c r="E21" s="128">
        <f>-SUMIF(ChartofAccounts[[#All],[MapNumber]],$C21,ChartofAccounts[[#All],[Month 1]])*E$8</f>
        <v>0</v>
      </c>
      <c r="F21" s="128">
        <f>-SUMIF(ChartofAccounts[[#All],[MapNumber]],$C21,ChartofAccounts[[#All],[Month 2]])*F$8</f>
        <v>0</v>
      </c>
      <c r="G21" s="128">
        <f>-SUMIF(ChartofAccounts[[#All],[MapNumber]],$C21,ChartofAccounts[[#All],[Month 3]])*G$8</f>
        <v>0</v>
      </c>
      <c r="H21" s="128">
        <f>-SUMIF(ChartofAccounts[[#All],[MapNumber]],$C21,ChartofAccounts[[#All],[Month 4]])*H$8</f>
        <v>0</v>
      </c>
      <c r="I21" s="128">
        <f>-SUMIF(ChartofAccounts[[#All],[MapNumber]],$C21,ChartofAccounts[[#All],[Month 5]])*I$8</f>
        <v>0</v>
      </c>
      <c r="J21" s="128">
        <f>-SUMIF(ChartofAccounts[[#All],[MapNumber]],$C21,ChartofAccounts[[#All],[Month 6]])*J$8</f>
        <v>0</v>
      </c>
      <c r="K21" s="128">
        <f>-SUMIF(ChartofAccounts[[#All],[MapNumber]],$C21,ChartofAccounts[[#All],[Month 7]])*K$8</f>
        <v>0</v>
      </c>
      <c r="L21" s="128">
        <f>-SUMIF(ChartofAccounts[[#All],[MapNumber]],$C21,ChartofAccounts[[#All],[Month 8]])*L$8</f>
        <v>0</v>
      </c>
      <c r="M21" s="128">
        <f>-SUMIF(ChartofAccounts[[#All],[MapNumber]],$C21,ChartofAccounts[[#All],[Month 9]])*M$8</f>
        <v>0</v>
      </c>
      <c r="N21" s="128">
        <f>-SUMIF(ChartofAccounts[[#All],[MapNumber]],$C21,ChartofAccounts[[#All],[Month 10]])*N$8</f>
        <v>0</v>
      </c>
      <c r="O21" s="128">
        <f>-SUMIF(ChartofAccounts[[#All],[MapNumber]],$C21,ChartofAccounts[[#All],[Month 11]])*O$8</f>
        <v>0</v>
      </c>
      <c r="P21" s="128">
        <f>-SUMIF(ChartofAccounts[[#All],[MapNumber]],$C21,ChartofAccounts[[#All],[Month 12]])*P$8</f>
        <v>0</v>
      </c>
      <c r="Q21" s="128">
        <f t="shared" si="6"/>
        <v>0</v>
      </c>
      <c r="R21" s="128">
        <f t="shared" si="7"/>
        <v>0</v>
      </c>
      <c r="S21" s="140">
        <f t="shared" si="0"/>
        <v>0</v>
      </c>
      <c r="T21" s="139">
        <f t="shared" si="1"/>
        <v>0</v>
      </c>
    </row>
    <row r="22" spans="2:20" s="23" customFormat="1" x14ac:dyDescent="0.2">
      <c r="B22" s="40">
        <f t="shared" si="5"/>
        <v>0</v>
      </c>
      <c r="C22" s="40" t="s">
        <v>1182</v>
      </c>
      <c r="D22" s="127" t="str">
        <f>VLOOKUP($C22,MappingDatabase[#All],3,FALSE)</f>
        <v>Other income 5</v>
      </c>
      <c r="E22" s="128">
        <f>-SUMIF(ChartofAccounts[[#All],[MapNumber]],$C22,ChartofAccounts[[#All],[Month 1]])*E$8</f>
        <v>0</v>
      </c>
      <c r="F22" s="128">
        <f>-SUMIF(ChartofAccounts[[#All],[MapNumber]],$C22,ChartofAccounts[[#All],[Month 2]])*F$8</f>
        <v>0</v>
      </c>
      <c r="G22" s="128">
        <f>-SUMIF(ChartofAccounts[[#All],[MapNumber]],$C22,ChartofAccounts[[#All],[Month 3]])*G$8</f>
        <v>0</v>
      </c>
      <c r="H22" s="128">
        <f>-SUMIF(ChartofAccounts[[#All],[MapNumber]],$C22,ChartofAccounts[[#All],[Month 4]])*H$8</f>
        <v>0</v>
      </c>
      <c r="I22" s="128">
        <f>-SUMIF(ChartofAccounts[[#All],[MapNumber]],$C22,ChartofAccounts[[#All],[Month 5]])*I$8</f>
        <v>0</v>
      </c>
      <c r="J22" s="128">
        <f>-SUMIF(ChartofAccounts[[#All],[MapNumber]],$C22,ChartofAccounts[[#All],[Month 6]])*J$8</f>
        <v>0</v>
      </c>
      <c r="K22" s="128">
        <f>-SUMIF(ChartofAccounts[[#All],[MapNumber]],$C22,ChartofAccounts[[#All],[Month 7]])*K$8</f>
        <v>0</v>
      </c>
      <c r="L22" s="128">
        <f>-SUMIF(ChartofAccounts[[#All],[MapNumber]],$C22,ChartofAccounts[[#All],[Month 8]])*L$8</f>
        <v>0</v>
      </c>
      <c r="M22" s="128">
        <f>-SUMIF(ChartofAccounts[[#All],[MapNumber]],$C22,ChartofAccounts[[#All],[Month 9]])*M$8</f>
        <v>0</v>
      </c>
      <c r="N22" s="128">
        <f>-SUMIF(ChartofAccounts[[#All],[MapNumber]],$C22,ChartofAccounts[[#All],[Month 10]])*N$8</f>
        <v>0</v>
      </c>
      <c r="O22" s="128">
        <f>-SUMIF(ChartofAccounts[[#All],[MapNumber]],$C22,ChartofAccounts[[#All],[Month 11]])*O$8</f>
        <v>0</v>
      </c>
      <c r="P22" s="128">
        <f>-SUMIF(ChartofAccounts[[#All],[MapNumber]],$C22,ChartofAccounts[[#All],[Month 12]])*P$8</f>
        <v>0</v>
      </c>
      <c r="Q22" s="128">
        <f t="shared" si="6"/>
        <v>0</v>
      </c>
      <c r="R22" s="128">
        <f t="shared" si="7"/>
        <v>0</v>
      </c>
      <c r="S22" s="140">
        <f t="shared" si="0"/>
        <v>0</v>
      </c>
      <c r="T22" s="139">
        <f t="shared" si="1"/>
        <v>0</v>
      </c>
    </row>
    <row r="23" spans="2:20" s="23" customFormat="1" x14ac:dyDescent="0.2">
      <c r="B23" s="40">
        <f t="shared" si="5"/>
        <v>0</v>
      </c>
      <c r="C23" s="40" t="s">
        <v>1183</v>
      </c>
      <c r="D23" s="127" t="str">
        <f>VLOOKUP($C23,MappingDatabase[#All],3,FALSE)</f>
        <v>Interest received</v>
      </c>
      <c r="E23" s="128">
        <f>-SUMIF(ChartofAccounts[[#All],[MapNumber]],$C23,ChartofAccounts[[#All],[Month 1]])*E$8</f>
        <v>0</v>
      </c>
      <c r="F23" s="128">
        <f>-SUMIF(ChartofAccounts[[#All],[MapNumber]],$C23,ChartofAccounts[[#All],[Month 2]])*F$8</f>
        <v>0</v>
      </c>
      <c r="G23" s="128">
        <f>-SUMIF(ChartofAccounts[[#All],[MapNumber]],$C23,ChartofAccounts[[#All],[Month 3]])*G$8</f>
        <v>0</v>
      </c>
      <c r="H23" s="128">
        <f>-SUMIF(ChartofAccounts[[#All],[MapNumber]],$C23,ChartofAccounts[[#All],[Month 4]])*H$8</f>
        <v>0</v>
      </c>
      <c r="I23" s="128">
        <f>-SUMIF(ChartofAccounts[[#All],[MapNumber]],$C23,ChartofAccounts[[#All],[Month 5]])*I$8</f>
        <v>0</v>
      </c>
      <c r="J23" s="128">
        <f>-SUMIF(ChartofAccounts[[#All],[MapNumber]],$C23,ChartofAccounts[[#All],[Month 6]])*J$8</f>
        <v>0</v>
      </c>
      <c r="K23" s="128">
        <f>-SUMIF(ChartofAccounts[[#All],[MapNumber]],$C23,ChartofAccounts[[#All],[Month 7]])*K$8</f>
        <v>0</v>
      </c>
      <c r="L23" s="128">
        <f>-SUMIF(ChartofAccounts[[#All],[MapNumber]],$C23,ChartofAccounts[[#All],[Month 8]])*L$8</f>
        <v>0</v>
      </c>
      <c r="M23" s="128">
        <f>-SUMIF(ChartofAccounts[[#All],[MapNumber]],$C23,ChartofAccounts[[#All],[Month 9]])*M$8</f>
        <v>0</v>
      </c>
      <c r="N23" s="128">
        <f>-SUMIF(ChartofAccounts[[#All],[MapNumber]],$C23,ChartofAccounts[[#All],[Month 10]])*N$8</f>
        <v>0</v>
      </c>
      <c r="O23" s="128">
        <f>-SUMIF(ChartofAccounts[[#All],[MapNumber]],$C23,ChartofAccounts[[#All],[Month 11]])*O$8</f>
        <v>0</v>
      </c>
      <c r="P23" s="128">
        <f>-SUMIF(ChartofAccounts[[#All],[MapNumber]],$C23,ChartofAccounts[[#All],[Month 12]])*P$8</f>
        <v>0</v>
      </c>
      <c r="Q23" s="128">
        <f t="shared" si="6"/>
        <v>0</v>
      </c>
      <c r="R23" s="128">
        <f t="shared" si="7"/>
        <v>0</v>
      </c>
      <c r="S23" s="140">
        <f t="shared" si="0"/>
        <v>0</v>
      </c>
      <c r="T23" s="139">
        <f t="shared" si="1"/>
        <v>0</v>
      </c>
    </row>
    <row r="24" spans="2:20" s="23" customFormat="1" x14ac:dyDescent="0.2">
      <c r="B24" s="88">
        <f>COUNTIF($E$25:$R$25,"&lt;&gt;0")</f>
        <v>0</v>
      </c>
      <c r="C24" s="40"/>
      <c r="D24" s="127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40">
        <f t="shared" si="0"/>
        <v>0</v>
      </c>
      <c r="T24" s="139">
        <f t="shared" si="1"/>
        <v>0</v>
      </c>
    </row>
    <row r="25" spans="2:20" s="23" customFormat="1" x14ac:dyDescent="0.2">
      <c r="B25" s="88">
        <f>COUNTIF($E$25:$R$25,"&lt;&gt;0")</f>
        <v>0</v>
      </c>
      <c r="C25" s="40"/>
      <c r="D25" s="127" t="s">
        <v>446</v>
      </c>
      <c r="E25" s="131">
        <f>SUM(E18:E24)</f>
        <v>0</v>
      </c>
      <c r="F25" s="132">
        <f t="shared" ref="F25:R25" si="8">SUM(F18:F24)</f>
        <v>0</v>
      </c>
      <c r="G25" s="132">
        <f t="shared" si="8"/>
        <v>0</v>
      </c>
      <c r="H25" s="132">
        <f t="shared" si="8"/>
        <v>0</v>
      </c>
      <c r="I25" s="132">
        <f t="shared" si="8"/>
        <v>0</v>
      </c>
      <c r="J25" s="132">
        <f t="shared" si="8"/>
        <v>0</v>
      </c>
      <c r="K25" s="132">
        <f t="shared" si="8"/>
        <v>0</v>
      </c>
      <c r="L25" s="132">
        <f t="shared" si="8"/>
        <v>0</v>
      </c>
      <c r="M25" s="132">
        <f t="shared" si="8"/>
        <v>0</v>
      </c>
      <c r="N25" s="132">
        <f t="shared" si="8"/>
        <v>0</v>
      </c>
      <c r="O25" s="132">
        <f t="shared" si="8"/>
        <v>0</v>
      </c>
      <c r="P25" s="132">
        <f t="shared" si="8"/>
        <v>0</v>
      </c>
      <c r="Q25" s="132">
        <f t="shared" si="8"/>
        <v>0</v>
      </c>
      <c r="R25" s="132">
        <f t="shared" si="8"/>
        <v>0</v>
      </c>
      <c r="S25" s="140">
        <f t="shared" si="0"/>
        <v>0</v>
      </c>
      <c r="T25" s="139">
        <f t="shared" si="1"/>
        <v>0</v>
      </c>
    </row>
    <row r="26" spans="2:20" s="23" customFormat="1" x14ac:dyDescent="0.2">
      <c r="B26" s="88">
        <f>COUNTIF($E$25:$R$25,"&lt;&gt;0")</f>
        <v>0</v>
      </c>
      <c r="C26" s="40"/>
      <c r="D26" s="127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9"/>
      <c r="P26" s="129"/>
      <c r="Q26" s="129"/>
      <c r="R26" s="129"/>
      <c r="S26" s="140">
        <f t="shared" si="0"/>
        <v>0</v>
      </c>
      <c r="T26" s="139">
        <f t="shared" si="1"/>
        <v>0</v>
      </c>
    </row>
    <row r="27" spans="2:20" s="23" customFormat="1" x14ac:dyDescent="0.2">
      <c r="B27" s="88">
        <f>COUNTIF($E$25:$R$25,"&lt;&gt;0")</f>
        <v>0</v>
      </c>
      <c r="C27" s="87"/>
      <c r="D27" s="130" t="s">
        <v>444</v>
      </c>
      <c r="E27" s="131">
        <f>E15+E25</f>
        <v>0</v>
      </c>
      <c r="F27" s="131">
        <f t="shared" ref="F27:R27" si="9">F15+F25</f>
        <v>0</v>
      </c>
      <c r="G27" s="131">
        <f t="shared" si="9"/>
        <v>0</v>
      </c>
      <c r="H27" s="131">
        <f t="shared" si="9"/>
        <v>0</v>
      </c>
      <c r="I27" s="131">
        <f t="shared" si="9"/>
        <v>0</v>
      </c>
      <c r="J27" s="131">
        <f t="shared" si="9"/>
        <v>0</v>
      </c>
      <c r="K27" s="131">
        <f t="shared" si="9"/>
        <v>0</v>
      </c>
      <c r="L27" s="131">
        <f t="shared" si="9"/>
        <v>0</v>
      </c>
      <c r="M27" s="131">
        <f t="shared" si="9"/>
        <v>0</v>
      </c>
      <c r="N27" s="131">
        <f t="shared" si="9"/>
        <v>0</v>
      </c>
      <c r="O27" s="131">
        <f t="shared" si="9"/>
        <v>0</v>
      </c>
      <c r="P27" s="131">
        <f t="shared" si="9"/>
        <v>0</v>
      </c>
      <c r="Q27" s="131">
        <f t="shared" si="9"/>
        <v>0</v>
      </c>
      <c r="R27" s="131">
        <f t="shared" si="9"/>
        <v>0</v>
      </c>
      <c r="S27" s="140">
        <f t="shared" si="0"/>
        <v>0</v>
      </c>
      <c r="T27" s="139">
        <f t="shared" si="1"/>
        <v>0</v>
      </c>
    </row>
    <row r="28" spans="2:20" s="23" customFormat="1" x14ac:dyDescent="0.2">
      <c r="B28" s="40"/>
      <c r="C28" s="40"/>
      <c r="D28" s="127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9"/>
      <c r="P28" s="129"/>
      <c r="Q28" s="129"/>
      <c r="R28" s="129"/>
      <c r="S28" s="140">
        <f t="shared" si="0"/>
        <v>0</v>
      </c>
      <c r="T28" s="139">
        <f t="shared" si="1"/>
        <v>0</v>
      </c>
    </row>
    <row r="29" spans="2:20" s="23" customFormat="1" x14ac:dyDescent="0.2">
      <c r="B29" s="40">
        <f t="shared" ref="B29:B39" si="10">COUNTIF(E29:R29,"&lt;&gt;0")</f>
        <v>0</v>
      </c>
      <c r="C29" s="40" t="s">
        <v>1184</v>
      </c>
      <c r="D29" s="127" t="str">
        <f>VLOOKUP($C29,MappingDatabase[#All],3,FALSE)</f>
        <v>Operating expenses 1</v>
      </c>
      <c r="E29" s="128">
        <f>-SUMIF(ChartofAccounts[[#All],[MapNumber]],$C29,ChartofAccounts[[#All],[Month 1]])*E$8</f>
        <v>0</v>
      </c>
      <c r="F29" s="128">
        <f>-SUMIF(ChartofAccounts[[#All],[MapNumber]],$C29,ChartofAccounts[[#All],[Month 2]])*F$8</f>
        <v>0</v>
      </c>
      <c r="G29" s="128">
        <f>-SUMIF(ChartofAccounts[[#All],[MapNumber]],$C29,ChartofAccounts[[#All],[Month 3]])*G$8</f>
        <v>0</v>
      </c>
      <c r="H29" s="128">
        <f>-SUMIF(ChartofAccounts[[#All],[MapNumber]],$C29,ChartofAccounts[[#All],[Month 4]])*H$8</f>
        <v>0</v>
      </c>
      <c r="I29" s="128">
        <f>-SUMIF(ChartofAccounts[[#All],[MapNumber]],$C29,ChartofAccounts[[#All],[Month 5]])*I$8</f>
        <v>0</v>
      </c>
      <c r="J29" s="128">
        <f>-SUMIF(ChartofAccounts[[#All],[MapNumber]],$C29,ChartofAccounts[[#All],[Month 6]])*J$8</f>
        <v>0</v>
      </c>
      <c r="K29" s="128">
        <f>-SUMIF(ChartofAccounts[[#All],[MapNumber]],$C29,ChartofAccounts[[#All],[Month 7]])*K$8</f>
        <v>0</v>
      </c>
      <c r="L29" s="128">
        <f>-SUMIF(ChartofAccounts[[#All],[MapNumber]],$C29,ChartofAccounts[[#All],[Month 8]])*L$8</f>
        <v>0</v>
      </c>
      <c r="M29" s="128">
        <f>-SUMIF(ChartofAccounts[[#All],[MapNumber]],$C29,ChartofAccounts[[#All],[Month 9]])*M$8</f>
        <v>0</v>
      </c>
      <c r="N29" s="128">
        <f>-SUMIF(ChartofAccounts[[#All],[MapNumber]],$C29,ChartofAccounts[[#All],[Month 10]])*N$8</f>
        <v>0</v>
      </c>
      <c r="O29" s="128">
        <f>-SUMIF(ChartofAccounts[[#All],[MapNumber]],$C29,ChartofAccounts[[#All],[Month 11]])*O$8</f>
        <v>0</v>
      </c>
      <c r="P29" s="128">
        <f>-SUMIF(ChartofAccounts[[#All],[MapNumber]],$C29,ChartofAccounts[[#All],[Month 12]])*P$8</f>
        <v>0</v>
      </c>
      <c r="Q29" s="128">
        <f t="shared" ref="Q29:Q39" si="11">SUM(E29:P29)</f>
        <v>0</v>
      </c>
      <c r="R29" s="128">
        <f t="shared" ref="R29:R60" si="12">IF(ISERR(Q29/Q$8),0,Q29/Q$8)</f>
        <v>0</v>
      </c>
      <c r="S29" s="140">
        <f t="shared" si="0"/>
        <v>0</v>
      </c>
      <c r="T29" s="139">
        <f t="shared" si="1"/>
        <v>0</v>
      </c>
    </row>
    <row r="30" spans="2:20" s="23" customFormat="1" x14ac:dyDescent="0.2">
      <c r="B30" s="40">
        <f t="shared" si="10"/>
        <v>0</v>
      </c>
      <c r="C30" s="40" t="s">
        <v>1185</v>
      </c>
      <c r="D30" s="127" t="str">
        <f>VLOOKUP($C30,MappingDatabase[#All],3,FALSE)</f>
        <v>Operating expenses 2</v>
      </c>
      <c r="E30" s="128">
        <f>-SUMIF(ChartofAccounts[[#All],[MapNumber]],$C30,ChartofAccounts[[#All],[Month 1]])*E$8</f>
        <v>0</v>
      </c>
      <c r="F30" s="128">
        <f>-SUMIF(ChartofAccounts[[#All],[MapNumber]],$C30,ChartofAccounts[[#All],[Month 2]])*F$8</f>
        <v>0</v>
      </c>
      <c r="G30" s="128">
        <f>-SUMIF(ChartofAccounts[[#All],[MapNumber]],$C30,ChartofAccounts[[#All],[Month 3]])*G$8</f>
        <v>0</v>
      </c>
      <c r="H30" s="128">
        <f>-SUMIF(ChartofAccounts[[#All],[MapNumber]],$C30,ChartofAccounts[[#All],[Month 4]])*H$8</f>
        <v>0</v>
      </c>
      <c r="I30" s="128">
        <f>-SUMIF(ChartofAccounts[[#All],[MapNumber]],$C30,ChartofAccounts[[#All],[Month 5]])*I$8</f>
        <v>0</v>
      </c>
      <c r="J30" s="128">
        <f>-SUMIF(ChartofAccounts[[#All],[MapNumber]],$C30,ChartofAccounts[[#All],[Month 6]])*J$8</f>
        <v>0</v>
      </c>
      <c r="K30" s="128">
        <f>-SUMIF(ChartofAccounts[[#All],[MapNumber]],$C30,ChartofAccounts[[#All],[Month 7]])*K$8</f>
        <v>0</v>
      </c>
      <c r="L30" s="128">
        <f>-SUMIF(ChartofAccounts[[#All],[MapNumber]],$C30,ChartofAccounts[[#All],[Month 8]])*L$8</f>
        <v>0</v>
      </c>
      <c r="M30" s="128">
        <f>-SUMIF(ChartofAccounts[[#All],[MapNumber]],$C30,ChartofAccounts[[#All],[Month 9]])*M$8</f>
        <v>0</v>
      </c>
      <c r="N30" s="128">
        <f>-SUMIF(ChartofAccounts[[#All],[MapNumber]],$C30,ChartofAccounts[[#All],[Month 10]])*N$8</f>
        <v>0</v>
      </c>
      <c r="O30" s="128">
        <f>-SUMIF(ChartofAccounts[[#All],[MapNumber]],$C30,ChartofAccounts[[#All],[Month 11]])*O$8</f>
        <v>0</v>
      </c>
      <c r="P30" s="128">
        <f>-SUMIF(ChartofAccounts[[#All],[MapNumber]],$C30,ChartofAccounts[[#All],[Month 12]])*P$8</f>
        <v>0</v>
      </c>
      <c r="Q30" s="128">
        <f t="shared" si="11"/>
        <v>0</v>
      </c>
      <c r="R30" s="128">
        <f t="shared" si="12"/>
        <v>0</v>
      </c>
      <c r="S30" s="140">
        <f t="shared" si="0"/>
        <v>0</v>
      </c>
      <c r="T30" s="139">
        <f t="shared" si="1"/>
        <v>0</v>
      </c>
    </row>
    <row r="31" spans="2:20" s="23" customFormat="1" x14ac:dyDescent="0.2">
      <c r="B31" s="40">
        <f t="shared" si="10"/>
        <v>0</v>
      </c>
      <c r="C31" s="40" t="s">
        <v>1186</v>
      </c>
      <c r="D31" s="127" t="str">
        <f>VLOOKUP($C31,MappingDatabase[#All],3,FALSE)</f>
        <v>Operating expenses 3</v>
      </c>
      <c r="E31" s="128">
        <f>-SUMIF(ChartofAccounts[[#All],[MapNumber]],$C31,ChartofAccounts[[#All],[Month 1]])*E$8</f>
        <v>0</v>
      </c>
      <c r="F31" s="128">
        <f>-SUMIF(ChartofAccounts[[#All],[MapNumber]],$C31,ChartofAccounts[[#All],[Month 2]])*F$8</f>
        <v>0</v>
      </c>
      <c r="G31" s="128">
        <f>-SUMIF(ChartofAccounts[[#All],[MapNumber]],$C31,ChartofAccounts[[#All],[Month 3]])*G$8</f>
        <v>0</v>
      </c>
      <c r="H31" s="128">
        <f>-SUMIF(ChartofAccounts[[#All],[MapNumber]],$C31,ChartofAccounts[[#All],[Month 4]])*H$8</f>
        <v>0</v>
      </c>
      <c r="I31" s="128">
        <f>-SUMIF(ChartofAccounts[[#All],[MapNumber]],$C31,ChartofAccounts[[#All],[Month 5]])*I$8</f>
        <v>0</v>
      </c>
      <c r="J31" s="128">
        <f>-SUMIF(ChartofAccounts[[#All],[MapNumber]],$C31,ChartofAccounts[[#All],[Month 6]])*J$8</f>
        <v>0</v>
      </c>
      <c r="K31" s="128">
        <f>-SUMIF(ChartofAccounts[[#All],[MapNumber]],$C31,ChartofAccounts[[#All],[Month 7]])*K$8</f>
        <v>0</v>
      </c>
      <c r="L31" s="128">
        <f>-SUMIF(ChartofAccounts[[#All],[MapNumber]],$C31,ChartofAccounts[[#All],[Month 8]])*L$8</f>
        <v>0</v>
      </c>
      <c r="M31" s="128">
        <f>-SUMIF(ChartofAccounts[[#All],[MapNumber]],$C31,ChartofAccounts[[#All],[Month 9]])*M$8</f>
        <v>0</v>
      </c>
      <c r="N31" s="128">
        <f>-SUMIF(ChartofAccounts[[#All],[MapNumber]],$C31,ChartofAccounts[[#All],[Month 10]])*N$8</f>
        <v>0</v>
      </c>
      <c r="O31" s="128">
        <f>-SUMIF(ChartofAccounts[[#All],[MapNumber]],$C31,ChartofAccounts[[#All],[Month 11]])*O$8</f>
        <v>0</v>
      </c>
      <c r="P31" s="128">
        <f>-SUMIF(ChartofAccounts[[#All],[MapNumber]],$C31,ChartofAccounts[[#All],[Month 12]])*P$8</f>
        <v>0</v>
      </c>
      <c r="Q31" s="128">
        <f t="shared" si="11"/>
        <v>0</v>
      </c>
      <c r="R31" s="128">
        <f t="shared" si="12"/>
        <v>0</v>
      </c>
      <c r="S31" s="140">
        <f t="shared" si="0"/>
        <v>0</v>
      </c>
      <c r="T31" s="139">
        <f t="shared" si="1"/>
        <v>0</v>
      </c>
    </row>
    <row r="32" spans="2:20" s="23" customFormat="1" x14ac:dyDescent="0.2">
      <c r="B32" s="40">
        <f t="shared" si="10"/>
        <v>0</v>
      </c>
      <c r="C32" s="40" t="s">
        <v>1187</v>
      </c>
      <c r="D32" s="127" t="str">
        <f>VLOOKUP($C32,MappingDatabase[#All],3,FALSE)</f>
        <v>Operating expenses 4</v>
      </c>
      <c r="E32" s="128">
        <f>-SUMIF(ChartofAccounts[[#All],[MapNumber]],$C32,ChartofAccounts[[#All],[Month 1]])*E$8</f>
        <v>0</v>
      </c>
      <c r="F32" s="128">
        <f>-SUMIF(ChartofAccounts[[#All],[MapNumber]],$C32,ChartofAccounts[[#All],[Month 2]])*F$8</f>
        <v>0</v>
      </c>
      <c r="G32" s="128">
        <f>-SUMIF(ChartofAccounts[[#All],[MapNumber]],$C32,ChartofAccounts[[#All],[Month 3]])*G$8</f>
        <v>0</v>
      </c>
      <c r="H32" s="128">
        <f>-SUMIF(ChartofAccounts[[#All],[MapNumber]],$C32,ChartofAccounts[[#All],[Month 4]])*H$8</f>
        <v>0</v>
      </c>
      <c r="I32" s="128">
        <f>-SUMIF(ChartofAccounts[[#All],[MapNumber]],$C32,ChartofAccounts[[#All],[Month 5]])*I$8</f>
        <v>0</v>
      </c>
      <c r="J32" s="128">
        <f>-SUMIF(ChartofAccounts[[#All],[MapNumber]],$C32,ChartofAccounts[[#All],[Month 6]])*J$8</f>
        <v>0</v>
      </c>
      <c r="K32" s="128">
        <f>-SUMIF(ChartofAccounts[[#All],[MapNumber]],$C32,ChartofAccounts[[#All],[Month 7]])*K$8</f>
        <v>0</v>
      </c>
      <c r="L32" s="128">
        <f>-SUMIF(ChartofAccounts[[#All],[MapNumber]],$C32,ChartofAccounts[[#All],[Month 8]])*L$8</f>
        <v>0</v>
      </c>
      <c r="M32" s="128">
        <f>-SUMIF(ChartofAccounts[[#All],[MapNumber]],$C32,ChartofAccounts[[#All],[Month 9]])*M$8</f>
        <v>0</v>
      </c>
      <c r="N32" s="128">
        <f>-SUMIF(ChartofAccounts[[#All],[MapNumber]],$C32,ChartofAccounts[[#All],[Month 10]])*N$8</f>
        <v>0</v>
      </c>
      <c r="O32" s="128">
        <f>-SUMIF(ChartofAccounts[[#All],[MapNumber]],$C32,ChartofAccounts[[#All],[Month 11]])*O$8</f>
        <v>0</v>
      </c>
      <c r="P32" s="128">
        <f>-SUMIF(ChartofAccounts[[#All],[MapNumber]],$C32,ChartofAccounts[[#All],[Month 12]])*P$8</f>
        <v>0</v>
      </c>
      <c r="Q32" s="128">
        <f t="shared" si="11"/>
        <v>0</v>
      </c>
      <c r="R32" s="128">
        <f t="shared" si="12"/>
        <v>0</v>
      </c>
      <c r="S32" s="140">
        <f t="shared" si="0"/>
        <v>0</v>
      </c>
      <c r="T32" s="139">
        <f t="shared" si="1"/>
        <v>0</v>
      </c>
    </row>
    <row r="33" spans="2:20" s="23" customFormat="1" x14ac:dyDescent="0.2">
      <c r="B33" s="40">
        <f t="shared" si="10"/>
        <v>0</v>
      </c>
      <c r="C33" s="40" t="s">
        <v>1188</v>
      </c>
      <c r="D33" s="127" t="str">
        <f>VLOOKUP($C33,MappingDatabase[#All],3,FALSE)</f>
        <v>Operating expenses 5</v>
      </c>
      <c r="E33" s="128">
        <f>-SUMIF(ChartofAccounts[[#All],[MapNumber]],$C33,ChartofAccounts[[#All],[Month 1]])*E$8</f>
        <v>0</v>
      </c>
      <c r="F33" s="128">
        <f>-SUMIF(ChartofAccounts[[#All],[MapNumber]],$C33,ChartofAccounts[[#All],[Month 2]])*F$8</f>
        <v>0</v>
      </c>
      <c r="G33" s="128">
        <f>-SUMIF(ChartofAccounts[[#All],[MapNumber]],$C33,ChartofAccounts[[#All],[Month 3]])*G$8</f>
        <v>0</v>
      </c>
      <c r="H33" s="128">
        <f>-SUMIF(ChartofAccounts[[#All],[MapNumber]],$C33,ChartofAccounts[[#All],[Month 4]])*H$8</f>
        <v>0</v>
      </c>
      <c r="I33" s="128">
        <f>-SUMIF(ChartofAccounts[[#All],[MapNumber]],$C33,ChartofAccounts[[#All],[Month 5]])*I$8</f>
        <v>0</v>
      </c>
      <c r="J33" s="128">
        <f>-SUMIF(ChartofAccounts[[#All],[MapNumber]],$C33,ChartofAccounts[[#All],[Month 6]])*J$8</f>
        <v>0</v>
      </c>
      <c r="K33" s="128">
        <f>-SUMIF(ChartofAccounts[[#All],[MapNumber]],$C33,ChartofAccounts[[#All],[Month 7]])*K$8</f>
        <v>0</v>
      </c>
      <c r="L33" s="128">
        <f>-SUMIF(ChartofAccounts[[#All],[MapNumber]],$C33,ChartofAccounts[[#All],[Month 8]])*L$8</f>
        <v>0</v>
      </c>
      <c r="M33" s="128">
        <f>-SUMIF(ChartofAccounts[[#All],[MapNumber]],$C33,ChartofAccounts[[#All],[Month 9]])*M$8</f>
        <v>0</v>
      </c>
      <c r="N33" s="128">
        <f>-SUMIF(ChartofAccounts[[#All],[MapNumber]],$C33,ChartofAccounts[[#All],[Month 10]])*N$8</f>
        <v>0</v>
      </c>
      <c r="O33" s="128">
        <f>-SUMIF(ChartofAccounts[[#All],[MapNumber]],$C33,ChartofAccounts[[#All],[Month 11]])*O$8</f>
        <v>0</v>
      </c>
      <c r="P33" s="128">
        <f>-SUMIF(ChartofAccounts[[#All],[MapNumber]],$C33,ChartofAccounts[[#All],[Month 12]])*P$8</f>
        <v>0</v>
      </c>
      <c r="Q33" s="128">
        <f t="shared" si="11"/>
        <v>0</v>
      </c>
      <c r="R33" s="128">
        <f t="shared" si="12"/>
        <v>0</v>
      </c>
      <c r="S33" s="140">
        <f t="shared" si="0"/>
        <v>0</v>
      </c>
      <c r="T33" s="139">
        <f t="shared" si="1"/>
        <v>0</v>
      </c>
    </row>
    <row r="34" spans="2:20" s="23" customFormat="1" x14ac:dyDescent="0.2">
      <c r="B34" s="40">
        <f t="shared" si="10"/>
        <v>0</v>
      </c>
      <c r="C34" s="40" t="s">
        <v>1189</v>
      </c>
      <c r="D34" s="127" t="str">
        <f>VLOOKUP($C34,MappingDatabase[#All],3,FALSE)</f>
        <v>Operating expenses 6</v>
      </c>
      <c r="E34" s="128">
        <f>-SUMIF(ChartofAccounts[[#All],[MapNumber]],$C34,ChartofAccounts[[#All],[Month 1]])*E$8</f>
        <v>0</v>
      </c>
      <c r="F34" s="128">
        <f>-SUMIF(ChartofAccounts[[#All],[MapNumber]],$C34,ChartofAccounts[[#All],[Month 2]])*F$8</f>
        <v>0</v>
      </c>
      <c r="G34" s="128">
        <f>-SUMIF(ChartofAccounts[[#All],[MapNumber]],$C34,ChartofAccounts[[#All],[Month 3]])*G$8</f>
        <v>0</v>
      </c>
      <c r="H34" s="128">
        <f>-SUMIF(ChartofAccounts[[#All],[MapNumber]],$C34,ChartofAccounts[[#All],[Month 4]])*H$8</f>
        <v>0</v>
      </c>
      <c r="I34" s="128">
        <f>-SUMIF(ChartofAccounts[[#All],[MapNumber]],$C34,ChartofAccounts[[#All],[Month 5]])*I$8</f>
        <v>0</v>
      </c>
      <c r="J34" s="128">
        <f>-SUMIF(ChartofAccounts[[#All],[MapNumber]],$C34,ChartofAccounts[[#All],[Month 6]])*J$8</f>
        <v>0</v>
      </c>
      <c r="K34" s="128">
        <f>-SUMIF(ChartofAccounts[[#All],[MapNumber]],$C34,ChartofAccounts[[#All],[Month 7]])*K$8</f>
        <v>0</v>
      </c>
      <c r="L34" s="128">
        <f>-SUMIF(ChartofAccounts[[#All],[MapNumber]],$C34,ChartofAccounts[[#All],[Month 8]])*L$8</f>
        <v>0</v>
      </c>
      <c r="M34" s="128">
        <f>-SUMIF(ChartofAccounts[[#All],[MapNumber]],$C34,ChartofAccounts[[#All],[Month 9]])*M$8</f>
        <v>0</v>
      </c>
      <c r="N34" s="128">
        <f>-SUMIF(ChartofAccounts[[#All],[MapNumber]],$C34,ChartofAccounts[[#All],[Month 10]])*N$8</f>
        <v>0</v>
      </c>
      <c r="O34" s="128">
        <f>-SUMIF(ChartofAccounts[[#All],[MapNumber]],$C34,ChartofAccounts[[#All],[Month 11]])*O$8</f>
        <v>0</v>
      </c>
      <c r="P34" s="128">
        <f>-SUMIF(ChartofAccounts[[#All],[MapNumber]],$C34,ChartofAccounts[[#All],[Month 12]])*P$8</f>
        <v>0</v>
      </c>
      <c r="Q34" s="128">
        <f t="shared" si="11"/>
        <v>0</v>
      </c>
      <c r="R34" s="128">
        <f t="shared" si="12"/>
        <v>0</v>
      </c>
      <c r="S34" s="140">
        <f t="shared" si="0"/>
        <v>0</v>
      </c>
      <c r="T34" s="139">
        <f t="shared" si="1"/>
        <v>0</v>
      </c>
    </row>
    <row r="35" spans="2:20" s="23" customFormat="1" x14ac:dyDescent="0.2">
      <c r="B35" s="40">
        <f t="shared" si="10"/>
        <v>0</v>
      </c>
      <c r="C35" s="40" t="s">
        <v>1190</v>
      </c>
      <c r="D35" s="127" t="str">
        <f>VLOOKUP($C35,MappingDatabase[#All],3,FALSE)</f>
        <v>Operating expenses 7</v>
      </c>
      <c r="E35" s="128">
        <f>-SUMIF(ChartofAccounts[[#All],[MapNumber]],$C35,ChartofAccounts[[#All],[Month 1]])*E$8</f>
        <v>0</v>
      </c>
      <c r="F35" s="128">
        <f>-SUMIF(ChartofAccounts[[#All],[MapNumber]],$C35,ChartofAccounts[[#All],[Month 2]])*F$8</f>
        <v>0</v>
      </c>
      <c r="G35" s="128">
        <f>-SUMIF(ChartofAccounts[[#All],[MapNumber]],$C35,ChartofAccounts[[#All],[Month 3]])*G$8</f>
        <v>0</v>
      </c>
      <c r="H35" s="128">
        <f>-SUMIF(ChartofAccounts[[#All],[MapNumber]],$C35,ChartofAccounts[[#All],[Month 4]])*H$8</f>
        <v>0</v>
      </c>
      <c r="I35" s="128">
        <f>-SUMIF(ChartofAccounts[[#All],[MapNumber]],$C35,ChartofAccounts[[#All],[Month 5]])*I$8</f>
        <v>0</v>
      </c>
      <c r="J35" s="128">
        <f>-SUMIF(ChartofAccounts[[#All],[MapNumber]],$C35,ChartofAccounts[[#All],[Month 6]])*J$8</f>
        <v>0</v>
      </c>
      <c r="K35" s="128">
        <f>-SUMIF(ChartofAccounts[[#All],[MapNumber]],$C35,ChartofAccounts[[#All],[Month 7]])*K$8</f>
        <v>0</v>
      </c>
      <c r="L35" s="128">
        <f>-SUMIF(ChartofAccounts[[#All],[MapNumber]],$C35,ChartofAccounts[[#All],[Month 8]])*L$8</f>
        <v>0</v>
      </c>
      <c r="M35" s="128">
        <f>-SUMIF(ChartofAccounts[[#All],[MapNumber]],$C35,ChartofAccounts[[#All],[Month 9]])*M$8</f>
        <v>0</v>
      </c>
      <c r="N35" s="128">
        <f>-SUMIF(ChartofAccounts[[#All],[MapNumber]],$C35,ChartofAccounts[[#All],[Month 10]])*N$8</f>
        <v>0</v>
      </c>
      <c r="O35" s="128">
        <f>-SUMIF(ChartofAccounts[[#All],[MapNumber]],$C35,ChartofAccounts[[#All],[Month 11]])*O$8</f>
        <v>0</v>
      </c>
      <c r="P35" s="128">
        <f>-SUMIF(ChartofAccounts[[#All],[MapNumber]],$C35,ChartofAccounts[[#All],[Month 12]])*P$8</f>
        <v>0</v>
      </c>
      <c r="Q35" s="128">
        <f t="shared" si="11"/>
        <v>0</v>
      </c>
      <c r="R35" s="128">
        <f t="shared" si="12"/>
        <v>0</v>
      </c>
      <c r="S35" s="140">
        <f t="shared" si="0"/>
        <v>0</v>
      </c>
      <c r="T35" s="139">
        <f t="shared" si="1"/>
        <v>0</v>
      </c>
    </row>
    <row r="36" spans="2:20" s="23" customFormat="1" x14ac:dyDescent="0.2">
      <c r="B36" s="40">
        <f t="shared" si="10"/>
        <v>0</v>
      </c>
      <c r="C36" s="40" t="s">
        <v>1191</v>
      </c>
      <c r="D36" s="127" t="str">
        <f>VLOOKUP($C36,MappingDatabase[#All],3,FALSE)</f>
        <v>Operating expenses 8</v>
      </c>
      <c r="E36" s="128">
        <f>-SUMIF(ChartofAccounts[[#All],[MapNumber]],$C36,ChartofAccounts[[#All],[Month 1]])*E$8</f>
        <v>0</v>
      </c>
      <c r="F36" s="128">
        <f>-SUMIF(ChartofAccounts[[#All],[MapNumber]],$C36,ChartofAccounts[[#All],[Month 2]])*F$8</f>
        <v>0</v>
      </c>
      <c r="G36" s="128">
        <f>-SUMIF(ChartofAccounts[[#All],[MapNumber]],$C36,ChartofAccounts[[#All],[Month 3]])*G$8</f>
        <v>0</v>
      </c>
      <c r="H36" s="128">
        <f>-SUMIF(ChartofAccounts[[#All],[MapNumber]],$C36,ChartofAccounts[[#All],[Month 4]])*H$8</f>
        <v>0</v>
      </c>
      <c r="I36" s="128">
        <f>-SUMIF(ChartofAccounts[[#All],[MapNumber]],$C36,ChartofAccounts[[#All],[Month 5]])*I$8</f>
        <v>0</v>
      </c>
      <c r="J36" s="128">
        <f>-SUMIF(ChartofAccounts[[#All],[MapNumber]],$C36,ChartofAccounts[[#All],[Month 6]])*J$8</f>
        <v>0</v>
      </c>
      <c r="K36" s="128">
        <f>-SUMIF(ChartofAccounts[[#All],[MapNumber]],$C36,ChartofAccounts[[#All],[Month 7]])*K$8</f>
        <v>0</v>
      </c>
      <c r="L36" s="128">
        <f>-SUMIF(ChartofAccounts[[#All],[MapNumber]],$C36,ChartofAccounts[[#All],[Month 8]])*L$8</f>
        <v>0</v>
      </c>
      <c r="M36" s="128">
        <f>-SUMIF(ChartofAccounts[[#All],[MapNumber]],$C36,ChartofAccounts[[#All],[Month 9]])*M$8</f>
        <v>0</v>
      </c>
      <c r="N36" s="128">
        <f>-SUMIF(ChartofAccounts[[#All],[MapNumber]],$C36,ChartofAccounts[[#All],[Month 10]])*N$8</f>
        <v>0</v>
      </c>
      <c r="O36" s="128">
        <f>-SUMIF(ChartofAccounts[[#All],[MapNumber]],$C36,ChartofAccounts[[#All],[Month 11]])*O$8</f>
        <v>0</v>
      </c>
      <c r="P36" s="128">
        <f>-SUMIF(ChartofAccounts[[#All],[MapNumber]],$C36,ChartofAccounts[[#All],[Month 12]])*P$8</f>
        <v>0</v>
      </c>
      <c r="Q36" s="128">
        <f t="shared" si="11"/>
        <v>0</v>
      </c>
      <c r="R36" s="128">
        <f t="shared" si="12"/>
        <v>0</v>
      </c>
      <c r="S36" s="140">
        <f t="shared" si="0"/>
        <v>0</v>
      </c>
      <c r="T36" s="139">
        <f t="shared" si="1"/>
        <v>0</v>
      </c>
    </row>
    <row r="37" spans="2:20" s="23" customFormat="1" x14ac:dyDescent="0.2">
      <c r="B37" s="40">
        <f t="shared" si="10"/>
        <v>0</v>
      </c>
      <c r="C37" s="40" t="s">
        <v>1192</v>
      </c>
      <c r="D37" s="127" t="str">
        <f>VLOOKUP($C37,MappingDatabase[#All],3,FALSE)</f>
        <v>Operating expenses 9</v>
      </c>
      <c r="E37" s="128">
        <f>-SUMIF(ChartofAccounts[[#All],[MapNumber]],$C37,ChartofAccounts[[#All],[Month 1]])*E$8</f>
        <v>0</v>
      </c>
      <c r="F37" s="128">
        <f>-SUMIF(ChartofAccounts[[#All],[MapNumber]],$C37,ChartofAccounts[[#All],[Month 2]])*F$8</f>
        <v>0</v>
      </c>
      <c r="G37" s="128">
        <f>-SUMIF(ChartofAccounts[[#All],[MapNumber]],$C37,ChartofAccounts[[#All],[Month 3]])*G$8</f>
        <v>0</v>
      </c>
      <c r="H37" s="128">
        <f>-SUMIF(ChartofAccounts[[#All],[MapNumber]],$C37,ChartofAccounts[[#All],[Month 4]])*H$8</f>
        <v>0</v>
      </c>
      <c r="I37" s="128">
        <f>-SUMIF(ChartofAccounts[[#All],[MapNumber]],$C37,ChartofAccounts[[#All],[Month 5]])*I$8</f>
        <v>0</v>
      </c>
      <c r="J37" s="128">
        <f>-SUMIF(ChartofAccounts[[#All],[MapNumber]],$C37,ChartofAccounts[[#All],[Month 6]])*J$8</f>
        <v>0</v>
      </c>
      <c r="K37" s="128">
        <f>-SUMIF(ChartofAccounts[[#All],[MapNumber]],$C37,ChartofAccounts[[#All],[Month 7]])*K$8</f>
        <v>0</v>
      </c>
      <c r="L37" s="128">
        <f>-SUMIF(ChartofAccounts[[#All],[MapNumber]],$C37,ChartofAccounts[[#All],[Month 8]])*L$8</f>
        <v>0</v>
      </c>
      <c r="M37" s="128">
        <f>-SUMIF(ChartofAccounts[[#All],[MapNumber]],$C37,ChartofAccounts[[#All],[Month 9]])*M$8</f>
        <v>0</v>
      </c>
      <c r="N37" s="128">
        <f>-SUMIF(ChartofAccounts[[#All],[MapNumber]],$C37,ChartofAccounts[[#All],[Month 10]])*N$8</f>
        <v>0</v>
      </c>
      <c r="O37" s="128">
        <f>-SUMIF(ChartofAccounts[[#All],[MapNumber]],$C37,ChartofAccounts[[#All],[Month 11]])*O$8</f>
        <v>0</v>
      </c>
      <c r="P37" s="128">
        <f>-SUMIF(ChartofAccounts[[#All],[MapNumber]],$C37,ChartofAccounts[[#All],[Month 12]])*P$8</f>
        <v>0</v>
      </c>
      <c r="Q37" s="128">
        <f t="shared" si="11"/>
        <v>0</v>
      </c>
      <c r="R37" s="128">
        <f t="shared" si="12"/>
        <v>0</v>
      </c>
      <c r="S37" s="140">
        <f t="shared" si="0"/>
        <v>0</v>
      </c>
      <c r="T37" s="139">
        <f t="shared" si="1"/>
        <v>0</v>
      </c>
    </row>
    <row r="38" spans="2:20" s="23" customFormat="1" x14ac:dyDescent="0.2">
      <c r="B38" s="40">
        <f t="shared" si="10"/>
        <v>0</v>
      </c>
      <c r="C38" s="40" t="s">
        <v>1193</v>
      </c>
      <c r="D38" s="127" t="str">
        <f>VLOOKUP($C38,MappingDatabase[#All],3,FALSE)</f>
        <v>Operating expenses 10</v>
      </c>
      <c r="E38" s="128">
        <f>-SUMIF(ChartofAccounts[[#All],[MapNumber]],$C38,ChartofAccounts[[#All],[Month 1]])*E$8</f>
        <v>0</v>
      </c>
      <c r="F38" s="128">
        <f>-SUMIF(ChartofAccounts[[#All],[MapNumber]],$C38,ChartofAccounts[[#All],[Month 2]])*F$8</f>
        <v>0</v>
      </c>
      <c r="G38" s="128">
        <f>-SUMIF(ChartofAccounts[[#All],[MapNumber]],$C38,ChartofAccounts[[#All],[Month 3]])*G$8</f>
        <v>0</v>
      </c>
      <c r="H38" s="128">
        <f>-SUMIF(ChartofAccounts[[#All],[MapNumber]],$C38,ChartofAccounts[[#All],[Month 4]])*H$8</f>
        <v>0</v>
      </c>
      <c r="I38" s="128">
        <f>-SUMIF(ChartofAccounts[[#All],[MapNumber]],$C38,ChartofAccounts[[#All],[Month 5]])*I$8</f>
        <v>0</v>
      </c>
      <c r="J38" s="128">
        <f>-SUMIF(ChartofAccounts[[#All],[MapNumber]],$C38,ChartofAccounts[[#All],[Month 6]])*J$8</f>
        <v>0</v>
      </c>
      <c r="K38" s="128">
        <f>-SUMIF(ChartofAccounts[[#All],[MapNumber]],$C38,ChartofAccounts[[#All],[Month 7]])*K$8</f>
        <v>0</v>
      </c>
      <c r="L38" s="128">
        <f>-SUMIF(ChartofAccounts[[#All],[MapNumber]],$C38,ChartofAccounts[[#All],[Month 8]])*L$8</f>
        <v>0</v>
      </c>
      <c r="M38" s="128">
        <f>-SUMIF(ChartofAccounts[[#All],[MapNumber]],$C38,ChartofAccounts[[#All],[Month 9]])*M$8</f>
        <v>0</v>
      </c>
      <c r="N38" s="128">
        <f>-SUMIF(ChartofAccounts[[#All],[MapNumber]],$C38,ChartofAccounts[[#All],[Month 10]])*N$8</f>
        <v>0</v>
      </c>
      <c r="O38" s="128">
        <f>-SUMIF(ChartofAccounts[[#All],[MapNumber]],$C38,ChartofAccounts[[#All],[Month 11]])*O$8</f>
        <v>0</v>
      </c>
      <c r="P38" s="128">
        <f>-SUMIF(ChartofAccounts[[#All],[MapNumber]],$C38,ChartofAccounts[[#All],[Month 12]])*P$8</f>
        <v>0</v>
      </c>
      <c r="Q38" s="128">
        <f t="shared" si="11"/>
        <v>0</v>
      </c>
      <c r="R38" s="128">
        <f t="shared" si="12"/>
        <v>0</v>
      </c>
      <c r="S38" s="140">
        <f t="shared" si="0"/>
        <v>0</v>
      </c>
      <c r="T38" s="139">
        <f t="shared" si="1"/>
        <v>0</v>
      </c>
    </row>
    <row r="39" spans="2:20" s="23" customFormat="1" x14ac:dyDescent="0.2">
      <c r="B39" s="40">
        <f t="shared" si="10"/>
        <v>0</v>
      </c>
      <c r="C39" s="40" t="s">
        <v>1194</v>
      </c>
      <c r="D39" s="127" t="str">
        <f>VLOOKUP($C39,MappingDatabase[#All],3,FALSE)</f>
        <v>Operating expenses 11</v>
      </c>
      <c r="E39" s="128">
        <f>-SUMIF(ChartofAccounts[[#All],[MapNumber]],$C39,ChartofAccounts[[#All],[Month 1]])*E$8</f>
        <v>0</v>
      </c>
      <c r="F39" s="128">
        <f>-SUMIF(ChartofAccounts[[#All],[MapNumber]],$C39,ChartofAccounts[[#All],[Month 2]])*F$8</f>
        <v>0</v>
      </c>
      <c r="G39" s="128">
        <f>-SUMIF(ChartofAccounts[[#All],[MapNumber]],$C39,ChartofAccounts[[#All],[Month 3]])*G$8</f>
        <v>0</v>
      </c>
      <c r="H39" s="128">
        <f>-SUMIF(ChartofAccounts[[#All],[MapNumber]],$C39,ChartofAccounts[[#All],[Month 4]])*H$8</f>
        <v>0</v>
      </c>
      <c r="I39" s="128">
        <f>-SUMIF(ChartofAccounts[[#All],[MapNumber]],$C39,ChartofAccounts[[#All],[Month 5]])*I$8</f>
        <v>0</v>
      </c>
      <c r="J39" s="128">
        <f>-SUMIF(ChartofAccounts[[#All],[MapNumber]],$C39,ChartofAccounts[[#All],[Month 6]])*J$8</f>
        <v>0</v>
      </c>
      <c r="K39" s="128">
        <f>-SUMIF(ChartofAccounts[[#All],[MapNumber]],$C39,ChartofAccounts[[#All],[Month 7]])*K$8</f>
        <v>0</v>
      </c>
      <c r="L39" s="128">
        <f>-SUMIF(ChartofAccounts[[#All],[MapNumber]],$C39,ChartofAccounts[[#All],[Month 8]])*L$8</f>
        <v>0</v>
      </c>
      <c r="M39" s="128">
        <f>-SUMIF(ChartofAccounts[[#All],[MapNumber]],$C39,ChartofAccounts[[#All],[Month 9]])*M$8</f>
        <v>0</v>
      </c>
      <c r="N39" s="128">
        <f>-SUMIF(ChartofAccounts[[#All],[MapNumber]],$C39,ChartofAccounts[[#All],[Month 10]])*N$8</f>
        <v>0</v>
      </c>
      <c r="O39" s="128">
        <f>-SUMIF(ChartofAccounts[[#All],[MapNumber]],$C39,ChartofAccounts[[#All],[Month 11]])*O$8</f>
        <v>0</v>
      </c>
      <c r="P39" s="128">
        <f>-SUMIF(ChartofAccounts[[#All],[MapNumber]],$C39,ChartofAccounts[[#All],[Month 12]])*P$8</f>
        <v>0</v>
      </c>
      <c r="Q39" s="128">
        <f t="shared" si="11"/>
        <v>0</v>
      </c>
      <c r="R39" s="128">
        <f t="shared" si="12"/>
        <v>0</v>
      </c>
      <c r="S39" s="140">
        <f t="shared" si="0"/>
        <v>0</v>
      </c>
      <c r="T39" s="139">
        <f t="shared" si="1"/>
        <v>0</v>
      </c>
    </row>
    <row r="40" spans="2:20" s="23" customFormat="1" x14ac:dyDescent="0.2">
      <c r="B40" s="40">
        <f t="shared" ref="B40:B60" si="13">COUNTIF(E40:R40,"&lt;&gt;0")</f>
        <v>0</v>
      </c>
      <c r="C40" s="40" t="s">
        <v>1195</v>
      </c>
      <c r="D40" s="127" t="str">
        <f>VLOOKUP($C40,MappingDatabase[#All],3,FALSE)</f>
        <v>Operating expenses 12</v>
      </c>
      <c r="E40" s="128">
        <f>-SUMIF(ChartofAccounts[[#All],[MapNumber]],$C40,ChartofAccounts[[#All],[Month 1]])*E$8</f>
        <v>0</v>
      </c>
      <c r="F40" s="128">
        <f>-SUMIF(ChartofAccounts[[#All],[MapNumber]],$C40,ChartofAccounts[[#All],[Month 2]])*F$8</f>
        <v>0</v>
      </c>
      <c r="G40" s="128">
        <f>-SUMIF(ChartofAccounts[[#All],[MapNumber]],$C40,ChartofAccounts[[#All],[Month 3]])*G$8</f>
        <v>0</v>
      </c>
      <c r="H40" s="128">
        <f>-SUMIF(ChartofAccounts[[#All],[MapNumber]],$C40,ChartofAccounts[[#All],[Month 4]])*H$8</f>
        <v>0</v>
      </c>
      <c r="I40" s="128">
        <f>-SUMIF(ChartofAccounts[[#All],[MapNumber]],$C40,ChartofAccounts[[#All],[Month 5]])*I$8</f>
        <v>0</v>
      </c>
      <c r="J40" s="128">
        <f>-SUMIF(ChartofAccounts[[#All],[MapNumber]],$C40,ChartofAccounts[[#All],[Month 6]])*J$8</f>
        <v>0</v>
      </c>
      <c r="K40" s="128">
        <f>-SUMIF(ChartofAccounts[[#All],[MapNumber]],$C40,ChartofAccounts[[#All],[Month 7]])*K$8</f>
        <v>0</v>
      </c>
      <c r="L40" s="128">
        <f>-SUMIF(ChartofAccounts[[#All],[MapNumber]],$C40,ChartofAccounts[[#All],[Month 8]])*L$8</f>
        <v>0</v>
      </c>
      <c r="M40" s="128">
        <f>-SUMIF(ChartofAccounts[[#All],[MapNumber]],$C40,ChartofAccounts[[#All],[Month 9]])*M$8</f>
        <v>0</v>
      </c>
      <c r="N40" s="128">
        <f>-SUMIF(ChartofAccounts[[#All],[MapNumber]],$C40,ChartofAccounts[[#All],[Month 10]])*N$8</f>
        <v>0</v>
      </c>
      <c r="O40" s="128">
        <f>-SUMIF(ChartofAccounts[[#All],[MapNumber]],$C40,ChartofAccounts[[#All],[Month 11]])*O$8</f>
        <v>0</v>
      </c>
      <c r="P40" s="128">
        <f>-SUMIF(ChartofAccounts[[#All],[MapNumber]],$C40,ChartofAccounts[[#All],[Month 12]])*P$8</f>
        <v>0</v>
      </c>
      <c r="Q40" s="128">
        <f t="shared" ref="Q40:Q60" si="14">SUM(E40:P40)</f>
        <v>0</v>
      </c>
      <c r="R40" s="128">
        <f t="shared" si="12"/>
        <v>0</v>
      </c>
      <c r="S40" s="140">
        <f t="shared" si="0"/>
        <v>0</v>
      </c>
      <c r="T40" s="139">
        <f t="shared" si="1"/>
        <v>0</v>
      </c>
    </row>
    <row r="41" spans="2:20" s="23" customFormat="1" x14ac:dyDescent="0.2">
      <c r="B41" s="40">
        <f t="shared" si="13"/>
        <v>0</v>
      </c>
      <c r="C41" s="40" t="s">
        <v>1196</v>
      </c>
      <c r="D41" s="127" t="str">
        <f>VLOOKUP($C41,MappingDatabase[#All],3,FALSE)</f>
        <v>Operating expenses 13</v>
      </c>
      <c r="E41" s="128">
        <f>-SUMIF(ChartofAccounts[[#All],[MapNumber]],$C41,ChartofAccounts[[#All],[Month 1]])*E$8</f>
        <v>0</v>
      </c>
      <c r="F41" s="128">
        <f>-SUMIF(ChartofAccounts[[#All],[MapNumber]],$C41,ChartofAccounts[[#All],[Month 2]])*F$8</f>
        <v>0</v>
      </c>
      <c r="G41" s="128">
        <f>-SUMIF(ChartofAccounts[[#All],[MapNumber]],$C41,ChartofAccounts[[#All],[Month 3]])*G$8</f>
        <v>0</v>
      </c>
      <c r="H41" s="128">
        <f>-SUMIF(ChartofAccounts[[#All],[MapNumber]],$C41,ChartofAccounts[[#All],[Month 4]])*H$8</f>
        <v>0</v>
      </c>
      <c r="I41" s="128">
        <f>-SUMIF(ChartofAccounts[[#All],[MapNumber]],$C41,ChartofAccounts[[#All],[Month 5]])*I$8</f>
        <v>0</v>
      </c>
      <c r="J41" s="128">
        <f>-SUMIF(ChartofAccounts[[#All],[MapNumber]],$C41,ChartofAccounts[[#All],[Month 6]])*J$8</f>
        <v>0</v>
      </c>
      <c r="K41" s="128">
        <f>-SUMIF(ChartofAccounts[[#All],[MapNumber]],$C41,ChartofAccounts[[#All],[Month 7]])*K$8</f>
        <v>0</v>
      </c>
      <c r="L41" s="128">
        <f>-SUMIF(ChartofAccounts[[#All],[MapNumber]],$C41,ChartofAccounts[[#All],[Month 8]])*L$8</f>
        <v>0</v>
      </c>
      <c r="M41" s="128">
        <f>-SUMIF(ChartofAccounts[[#All],[MapNumber]],$C41,ChartofAccounts[[#All],[Month 9]])*M$8</f>
        <v>0</v>
      </c>
      <c r="N41" s="128">
        <f>-SUMIF(ChartofAccounts[[#All],[MapNumber]],$C41,ChartofAccounts[[#All],[Month 10]])*N$8</f>
        <v>0</v>
      </c>
      <c r="O41" s="128">
        <f>-SUMIF(ChartofAccounts[[#All],[MapNumber]],$C41,ChartofAccounts[[#All],[Month 11]])*O$8</f>
        <v>0</v>
      </c>
      <c r="P41" s="128">
        <f>-SUMIF(ChartofAccounts[[#All],[MapNumber]],$C41,ChartofAccounts[[#All],[Month 12]])*P$8</f>
        <v>0</v>
      </c>
      <c r="Q41" s="128">
        <f t="shared" si="14"/>
        <v>0</v>
      </c>
      <c r="R41" s="128">
        <f t="shared" si="12"/>
        <v>0</v>
      </c>
      <c r="S41" s="140">
        <f t="shared" si="0"/>
        <v>0</v>
      </c>
      <c r="T41" s="139">
        <f t="shared" si="1"/>
        <v>0</v>
      </c>
    </row>
    <row r="42" spans="2:20" s="23" customFormat="1" x14ac:dyDescent="0.2">
      <c r="B42" s="40">
        <f t="shared" si="13"/>
        <v>0</v>
      </c>
      <c r="C42" s="40" t="s">
        <v>1197</v>
      </c>
      <c r="D42" s="127" t="str">
        <f>VLOOKUP($C42,MappingDatabase[#All],3,FALSE)</f>
        <v>Operating expenses 14</v>
      </c>
      <c r="E42" s="128">
        <f>-SUMIF(ChartofAccounts[[#All],[MapNumber]],$C42,ChartofAccounts[[#All],[Month 1]])*E$8</f>
        <v>0</v>
      </c>
      <c r="F42" s="128">
        <f>-SUMIF(ChartofAccounts[[#All],[MapNumber]],$C42,ChartofAccounts[[#All],[Month 2]])*F$8</f>
        <v>0</v>
      </c>
      <c r="G42" s="128">
        <f>-SUMIF(ChartofAccounts[[#All],[MapNumber]],$C42,ChartofAccounts[[#All],[Month 3]])*G$8</f>
        <v>0</v>
      </c>
      <c r="H42" s="128">
        <f>-SUMIF(ChartofAccounts[[#All],[MapNumber]],$C42,ChartofAccounts[[#All],[Month 4]])*H$8</f>
        <v>0</v>
      </c>
      <c r="I42" s="128">
        <f>-SUMIF(ChartofAccounts[[#All],[MapNumber]],$C42,ChartofAccounts[[#All],[Month 5]])*I$8</f>
        <v>0</v>
      </c>
      <c r="J42" s="128">
        <f>-SUMIF(ChartofAccounts[[#All],[MapNumber]],$C42,ChartofAccounts[[#All],[Month 6]])*J$8</f>
        <v>0</v>
      </c>
      <c r="K42" s="128">
        <f>-SUMIF(ChartofAccounts[[#All],[MapNumber]],$C42,ChartofAccounts[[#All],[Month 7]])*K$8</f>
        <v>0</v>
      </c>
      <c r="L42" s="128">
        <f>-SUMIF(ChartofAccounts[[#All],[MapNumber]],$C42,ChartofAccounts[[#All],[Month 8]])*L$8</f>
        <v>0</v>
      </c>
      <c r="M42" s="128">
        <f>-SUMIF(ChartofAccounts[[#All],[MapNumber]],$C42,ChartofAccounts[[#All],[Month 9]])*M$8</f>
        <v>0</v>
      </c>
      <c r="N42" s="128">
        <f>-SUMIF(ChartofAccounts[[#All],[MapNumber]],$C42,ChartofAccounts[[#All],[Month 10]])*N$8</f>
        <v>0</v>
      </c>
      <c r="O42" s="128">
        <f>-SUMIF(ChartofAccounts[[#All],[MapNumber]],$C42,ChartofAccounts[[#All],[Month 11]])*O$8</f>
        <v>0</v>
      </c>
      <c r="P42" s="128">
        <f>-SUMIF(ChartofAccounts[[#All],[MapNumber]],$C42,ChartofAccounts[[#All],[Month 12]])*P$8</f>
        <v>0</v>
      </c>
      <c r="Q42" s="128">
        <f t="shared" si="14"/>
        <v>0</v>
      </c>
      <c r="R42" s="128">
        <f t="shared" si="12"/>
        <v>0</v>
      </c>
      <c r="S42" s="140">
        <f t="shared" si="0"/>
        <v>0</v>
      </c>
      <c r="T42" s="139">
        <f t="shared" si="1"/>
        <v>0</v>
      </c>
    </row>
    <row r="43" spans="2:20" s="23" customFormat="1" x14ac:dyDescent="0.2">
      <c r="B43" s="40">
        <f t="shared" si="13"/>
        <v>0</v>
      </c>
      <c r="C43" s="40" t="s">
        <v>1198</v>
      </c>
      <c r="D43" s="127" t="str">
        <f>VLOOKUP($C43,MappingDatabase[#All],3,FALSE)</f>
        <v>Operating expenses 15</v>
      </c>
      <c r="E43" s="128">
        <f>-SUMIF(ChartofAccounts[[#All],[MapNumber]],$C43,ChartofAccounts[[#All],[Month 1]])*E$8</f>
        <v>0</v>
      </c>
      <c r="F43" s="128">
        <f>-SUMIF(ChartofAccounts[[#All],[MapNumber]],$C43,ChartofAccounts[[#All],[Month 2]])*F$8</f>
        <v>0</v>
      </c>
      <c r="G43" s="128">
        <f>-SUMIF(ChartofAccounts[[#All],[MapNumber]],$C43,ChartofAccounts[[#All],[Month 3]])*G$8</f>
        <v>0</v>
      </c>
      <c r="H43" s="128">
        <f>-SUMIF(ChartofAccounts[[#All],[MapNumber]],$C43,ChartofAccounts[[#All],[Month 4]])*H$8</f>
        <v>0</v>
      </c>
      <c r="I43" s="128">
        <f>-SUMIF(ChartofAccounts[[#All],[MapNumber]],$C43,ChartofAccounts[[#All],[Month 5]])*I$8</f>
        <v>0</v>
      </c>
      <c r="J43" s="128">
        <f>-SUMIF(ChartofAccounts[[#All],[MapNumber]],$C43,ChartofAccounts[[#All],[Month 6]])*J$8</f>
        <v>0</v>
      </c>
      <c r="K43" s="128">
        <f>-SUMIF(ChartofAccounts[[#All],[MapNumber]],$C43,ChartofAccounts[[#All],[Month 7]])*K$8</f>
        <v>0</v>
      </c>
      <c r="L43" s="128">
        <f>-SUMIF(ChartofAccounts[[#All],[MapNumber]],$C43,ChartofAccounts[[#All],[Month 8]])*L$8</f>
        <v>0</v>
      </c>
      <c r="M43" s="128">
        <f>-SUMIF(ChartofAccounts[[#All],[MapNumber]],$C43,ChartofAccounts[[#All],[Month 9]])*M$8</f>
        <v>0</v>
      </c>
      <c r="N43" s="128">
        <f>-SUMIF(ChartofAccounts[[#All],[MapNumber]],$C43,ChartofAccounts[[#All],[Month 10]])*N$8</f>
        <v>0</v>
      </c>
      <c r="O43" s="128">
        <f>-SUMIF(ChartofAccounts[[#All],[MapNumber]],$C43,ChartofAccounts[[#All],[Month 11]])*O$8</f>
        <v>0</v>
      </c>
      <c r="P43" s="128">
        <f>-SUMIF(ChartofAccounts[[#All],[MapNumber]],$C43,ChartofAccounts[[#All],[Month 12]])*P$8</f>
        <v>0</v>
      </c>
      <c r="Q43" s="128">
        <f t="shared" si="14"/>
        <v>0</v>
      </c>
      <c r="R43" s="128">
        <f t="shared" si="12"/>
        <v>0</v>
      </c>
      <c r="S43" s="140">
        <f t="shared" si="0"/>
        <v>0</v>
      </c>
      <c r="T43" s="139">
        <f t="shared" si="1"/>
        <v>0</v>
      </c>
    </row>
    <row r="44" spans="2:20" s="23" customFormat="1" x14ac:dyDescent="0.2">
      <c r="B44" s="40">
        <f t="shared" si="13"/>
        <v>0</v>
      </c>
      <c r="C44" s="40" t="s">
        <v>1199</v>
      </c>
      <c r="D44" s="127" t="str">
        <f>VLOOKUP($C44,MappingDatabase[#All],3,FALSE)</f>
        <v>Operating expenses 16</v>
      </c>
      <c r="E44" s="128">
        <f>-SUMIF(ChartofAccounts[[#All],[MapNumber]],$C44,ChartofAccounts[[#All],[Month 1]])*E$8</f>
        <v>0</v>
      </c>
      <c r="F44" s="128">
        <f>-SUMIF(ChartofAccounts[[#All],[MapNumber]],$C44,ChartofAccounts[[#All],[Month 2]])*F$8</f>
        <v>0</v>
      </c>
      <c r="G44" s="128">
        <f>-SUMIF(ChartofAccounts[[#All],[MapNumber]],$C44,ChartofAccounts[[#All],[Month 3]])*G$8</f>
        <v>0</v>
      </c>
      <c r="H44" s="128">
        <f>-SUMIF(ChartofAccounts[[#All],[MapNumber]],$C44,ChartofAccounts[[#All],[Month 4]])*H$8</f>
        <v>0</v>
      </c>
      <c r="I44" s="128">
        <f>-SUMIF(ChartofAccounts[[#All],[MapNumber]],$C44,ChartofAccounts[[#All],[Month 5]])*I$8</f>
        <v>0</v>
      </c>
      <c r="J44" s="128">
        <f>-SUMIF(ChartofAccounts[[#All],[MapNumber]],$C44,ChartofAccounts[[#All],[Month 6]])*J$8</f>
        <v>0</v>
      </c>
      <c r="K44" s="128">
        <f>-SUMIF(ChartofAccounts[[#All],[MapNumber]],$C44,ChartofAccounts[[#All],[Month 7]])*K$8</f>
        <v>0</v>
      </c>
      <c r="L44" s="128">
        <f>-SUMIF(ChartofAccounts[[#All],[MapNumber]],$C44,ChartofAccounts[[#All],[Month 8]])*L$8</f>
        <v>0</v>
      </c>
      <c r="M44" s="128">
        <f>-SUMIF(ChartofAccounts[[#All],[MapNumber]],$C44,ChartofAccounts[[#All],[Month 9]])*M$8</f>
        <v>0</v>
      </c>
      <c r="N44" s="128">
        <f>-SUMIF(ChartofAccounts[[#All],[MapNumber]],$C44,ChartofAccounts[[#All],[Month 10]])*N$8</f>
        <v>0</v>
      </c>
      <c r="O44" s="128">
        <f>-SUMIF(ChartofAccounts[[#All],[MapNumber]],$C44,ChartofAccounts[[#All],[Month 11]])*O$8</f>
        <v>0</v>
      </c>
      <c r="P44" s="128">
        <f>-SUMIF(ChartofAccounts[[#All],[MapNumber]],$C44,ChartofAccounts[[#All],[Month 12]])*P$8</f>
        <v>0</v>
      </c>
      <c r="Q44" s="128">
        <f t="shared" si="14"/>
        <v>0</v>
      </c>
      <c r="R44" s="128">
        <f t="shared" si="12"/>
        <v>0</v>
      </c>
      <c r="S44" s="140">
        <f t="shared" ref="S44:S69" si="15">R44*(1+$I$5)</f>
        <v>0</v>
      </c>
      <c r="T44" s="139">
        <f t="shared" ref="T44:T69" si="16">R44*(1-$I$5)</f>
        <v>0</v>
      </c>
    </row>
    <row r="45" spans="2:20" s="23" customFormat="1" x14ac:dyDescent="0.2">
      <c r="B45" s="40">
        <f t="shared" si="13"/>
        <v>0</v>
      </c>
      <c r="C45" s="40" t="s">
        <v>1200</v>
      </c>
      <c r="D45" s="127" t="str">
        <f>VLOOKUP($C45,MappingDatabase[#All],3,FALSE)</f>
        <v>Operating expenses 17</v>
      </c>
      <c r="E45" s="128">
        <f>-SUMIF(ChartofAccounts[[#All],[MapNumber]],$C45,ChartofAccounts[[#All],[Month 1]])*E$8</f>
        <v>0</v>
      </c>
      <c r="F45" s="128">
        <f>-SUMIF(ChartofAccounts[[#All],[MapNumber]],$C45,ChartofAccounts[[#All],[Month 2]])*F$8</f>
        <v>0</v>
      </c>
      <c r="G45" s="128">
        <f>-SUMIF(ChartofAccounts[[#All],[MapNumber]],$C45,ChartofAccounts[[#All],[Month 3]])*G$8</f>
        <v>0</v>
      </c>
      <c r="H45" s="128">
        <f>-SUMIF(ChartofAccounts[[#All],[MapNumber]],$C45,ChartofAccounts[[#All],[Month 4]])*H$8</f>
        <v>0</v>
      </c>
      <c r="I45" s="128">
        <f>-SUMIF(ChartofAccounts[[#All],[MapNumber]],$C45,ChartofAccounts[[#All],[Month 5]])*I$8</f>
        <v>0</v>
      </c>
      <c r="J45" s="128">
        <f>-SUMIF(ChartofAccounts[[#All],[MapNumber]],$C45,ChartofAccounts[[#All],[Month 6]])*J$8</f>
        <v>0</v>
      </c>
      <c r="K45" s="128">
        <f>-SUMIF(ChartofAccounts[[#All],[MapNumber]],$C45,ChartofAccounts[[#All],[Month 7]])*K$8</f>
        <v>0</v>
      </c>
      <c r="L45" s="128">
        <f>-SUMIF(ChartofAccounts[[#All],[MapNumber]],$C45,ChartofAccounts[[#All],[Month 8]])*L$8</f>
        <v>0</v>
      </c>
      <c r="M45" s="128">
        <f>-SUMIF(ChartofAccounts[[#All],[MapNumber]],$C45,ChartofAccounts[[#All],[Month 9]])*M$8</f>
        <v>0</v>
      </c>
      <c r="N45" s="128">
        <f>-SUMIF(ChartofAccounts[[#All],[MapNumber]],$C45,ChartofAccounts[[#All],[Month 10]])*N$8</f>
        <v>0</v>
      </c>
      <c r="O45" s="128">
        <f>-SUMIF(ChartofAccounts[[#All],[MapNumber]],$C45,ChartofAccounts[[#All],[Month 11]])*O$8</f>
        <v>0</v>
      </c>
      <c r="P45" s="128">
        <f>-SUMIF(ChartofAccounts[[#All],[MapNumber]],$C45,ChartofAccounts[[#All],[Month 12]])*P$8</f>
        <v>0</v>
      </c>
      <c r="Q45" s="128">
        <f t="shared" si="14"/>
        <v>0</v>
      </c>
      <c r="R45" s="128">
        <f t="shared" si="12"/>
        <v>0</v>
      </c>
      <c r="S45" s="140">
        <f t="shared" si="15"/>
        <v>0</v>
      </c>
      <c r="T45" s="139">
        <f t="shared" si="16"/>
        <v>0</v>
      </c>
    </row>
    <row r="46" spans="2:20" s="23" customFormat="1" x14ac:dyDescent="0.2">
      <c r="B46" s="40">
        <f t="shared" si="13"/>
        <v>0</v>
      </c>
      <c r="C46" s="40" t="s">
        <v>1201</v>
      </c>
      <c r="D46" s="127" t="str">
        <f>VLOOKUP($C46,MappingDatabase[#All],3,FALSE)</f>
        <v>Operating expenses 18</v>
      </c>
      <c r="E46" s="128">
        <f>-SUMIF(ChartofAccounts[[#All],[MapNumber]],$C46,ChartofAccounts[[#All],[Month 1]])*E$8</f>
        <v>0</v>
      </c>
      <c r="F46" s="128">
        <f>-SUMIF(ChartofAccounts[[#All],[MapNumber]],$C46,ChartofAccounts[[#All],[Month 2]])*F$8</f>
        <v>0</v>
      </c>
      <c r="G46" s="128">
        <f>-SUMIF(ChartofAccounts[[#All],[MapNumber]],$C46,ChartofAccounts[[#All],[Month 3]])*G$8</f>
        <v>0</v>
      </c>
      <c r="H46" s="128">
        <f>-SUMIF(ChartofAccounts[[#All],[MapNumber]],$C46,ChartofAccounts[[#All],[Month 4]])*H$8</f>
        <v>0</v>
      </c>
      <c r="I46" s="128">
        <f>-SUMIF(ChartofAccounts[[#All],[MapNumber]],$C46,ChartofAccounts[[#All],[Month 5]])*I$8</f>
        <v>0</v>
      </c>
      <c r="J46" s="128">
        <f>-SUMIF(ChartofAccounts[[#All],[MapNumber]],$C46,ChartofAccounts[[#All],[Month 6]])*J$8</f>
        <v>0</v>
      </c>
      <c r="K46" s="128">
        <f>-SUMIF(ChartofAccounts[[#All],[MapNumber]],$C46,ChartofAccounts[[#All],[Month 7]])*K$8</f>
        <v>0</v>
      </c>
      <c r="L46" s="128">
        <f>-SUMIF(ChartofAccounts[[#All],[MapNumber]],$C46,ChartofAccounts[[#All],[Month 8]])*L$8</f>
        <v>0</v>
      </c>
      <c r="M46" s="128">
        <f>-SUMIF(ChartofAccounts[[#All],[MapNumber]],$C46,ChartofAccounts[[#All],[Month 9]])*M$8</f>
        <v>0</v>
      </c>
      <c r="N46" s="128">
        <f>-SUMIF(ChartofAccounts[[#All],[MapNumber]],$C46,ChartofAccounts[[#All],[Month 10]])*N$8</f>
        <v>0</v>
      </c>
      <c r="O46" s="128">
        <f>-SUMIF(ChartofAccounts[[#All],[MapNumber]],$C46,ChartofAccounts[[#All],[Month 11]])*O$8</f>
        <v>0</v>
      </c>
      <c r="P46" s="128">
        <f>-SUMIF(ChartofAccounts[[#All],[MapNumber]],$C46,ChartofAccounts[[#All],[Month 12]])*P$8</f>
        <v>0</v>
      </c>
      <c r="Q46" s="128">
        <f t="shared" si="14"/>
        <v>0</v>
      </c>
      <c r="R46" s="128">
        <f t="shared" si="12"/>
        <v>0</v>
      </c>
      <c r="S46" s="140">
        <f t="shared" si="15"/>
        <v>0</v>
      </c>
      <c r="T46" s="139">
        <f t="shared" si="16"/>
        <v>0</v>
      </c>
    </row>
    <row r="47" spans="2:20" s="23" customFormat="1" x14ac:dyDescent="0.2">
      <c r="B47" s="40">
        <f t="shared" si="13"/>
        <v>0</v>
      </c>
      <c r="C47" s="40" t="s">
        <v>1202</v>
      </c>
      <c r="D47" s="127" t="str">
        <f>VLOOKUP($C47,MappingDatabase[#All],3,FALSE)</f>
        <v>Operating expenses 19</v>
      </c>
      <c r="E47" s="128">
        <f>-SUMIF(ChartofAccounts[[#All],[MapNumber]],$C47,ChartofAccounts[[#All],[Month 1]])*E$8</f>
        <v>0</v>
      </c>
      <c r="F47" s="128">
        <f>-SUMIF(ChartofAccounts[[#All],[MapNumber]],$C47,ChartofAccounts[[#All],[Month 2]])*F$8</f>
        <v>0</v>
      </c>
      <c r="G47" s="128">
        <f>-SUMIF(ChartofAccounts[[#All],[MapNumber]],$C47,ChartofAccounts[[#All],[Month 3]])*G$8</f>
        <v>0</v>
      </c>
      <c r="H47" s="128">
        <f>-SUMIF(ChartofAccounts[[#All],[MapNumber]],$C47,ChartofAccounts[[#All],[Month 4]])*H$8</f>
        <v>0</v>
      </c>
      <c r="I47" s="128">
        <f>-SUMIF(ChartofAccounts[[#All],[MapNumber]],$C47,ChartofAccounts[[#All],[Month 5]])*I$8</f>
        <v>0</v>
      </c>
      <c r="J47" s="128">
        <f>-SUMIF(ChartofAccounts[[#All],[MapNumber]],$C47,ChartofAccounts[[#All],[Month 6]])*J$8</f>
        <v>0</v>
      </c>
      <c r="K47" s="128">
        <f>-SUMIF(ChartofAccounts[[#All],[MapNumber]],$C47,ChartofAccounts[[#All],[Month 7]])*K$8</f>
        <v>0</v>
      </c>
      <c r="L47" s="128">
        <f>-SUMIF(ChartofAccounts[[#All],[MapNumber]],$C47,ChartofAccounts[[#All],[Month 8]])*L$8</f>
        <v>0</v>
      </c>
      <c r="M47" s="128">
        <f>-SUMIF(ChartofAccounts[[#All],[MapNumber]],$C47,ChartofAccounts[[#All],[Month 9]])*M$8</f>
        <v>0</v>
      </c>
      <c r="N47" s="128">
        <f>-SUMIF(ChartofAccounts[[#All],[MapNumber]],$C47,ChartofAccounts[[#All],[Month 10]])*N$8</f>
        <v>0</v>
      </c>
      <c r="O47" s="128">
        <f>-SUMIF(ChartofAccounts[[#All],[MapNumber]],$C47,ChartofAccounts[[#All],[Month 11]])*O$8</f>
        <v>0</v>
      </c>
      <c r="P47" s="128">
        <f>-SUMIF(ChartofAccounts[[#All],[MapNumber]],$C47,ChartofAccounts[[#All],[Month 12]])*P$8</f>
        <v>0</v>
      </c>
      <c r="Q47" s="128">
        <f t="shared" si="14"/>
        <v>0</v>
      </c>
      <c r="R47" s="128">
        <f t="shared" si="12"/>
        <v>0</v>
      </c>
      <c r="S47" s="140">
        <f t="shared" si="15"/>
        <v>0</v>
      </c>
      <c r="T47" s="139">
        <f t="shared" si="16"/>
        <v>0</v>
      </c>
    </row>
    <row r="48" spans="2:20" s="23" customFormat="1" x14ac:dyDescent="0.2">
      <c r="B48" s="40">
        <f t="shared" si="13"/>
        <v>0</v>
      </c>
      <c r="C48" s="40" t="s">
        <v>1203</v>
      </c>
      <c r="D48" s="127" t="str">
        <f>VLOOKUP($C48,MappingDatabase[#All],3,FALSE)</f>
        <v>Operating expenses 20</v>
      </c>
      <c r="E48" s="128">
        <f>-SUMIF(ChartofAccounts[[#All],[MapNumber]],$C48,ChartofAccounts[[#All],[Month 1]])*E$8</f>
        <v>0</v>
      </c>
      <c r="F48" s="128">
        <f>-SUMIF(ChartofAccounts[[#All],[MapNumber]],$C48,ChartofAccounts[[#All],[Month 2]])*F$8</f>
        <v>0</v>
      </c>
      <c r="G48" s="128">
        <f>-SUMIF(ChartofAccounts[[#All],[MapNumber]],$C48,ChartofAccounts[[#All],[Month 3]])*G$8</f>
        <v>0</v>
      </c>
      <c r="H48" s="128">
        <f>-SUMIF(ChartofAccounts[[#All],[MapNumber]],$C48,ChartofAccounts[[#All],[Month 4]])*H$8</f>
        <v>0</v>
      </c>
      <c r="I48" s="128">
        <f>-SUMIF(ChartofAccounts[[#All],[MapNumber]],$C48,ChartofAccounts[[#All],[Month 5]])*I$8</f>
        <v>0</v>
      </c>
      <c r="J48" s="128">
        <f>-SUMIF(ChartofAccounts[[#All],[MapNumber]],$C48,ChartofAccounts[[#All],[Month 6]])*J$8</f>
        <v>0</v>
      </c>
      <c r="K48" s="128">
        <f>-SUMIF(ChartofAccounts[[#All],[MapNumber]],$C48,ChartofAccounts[[#All],[Month 7]])*K$8</f>
        <v>0</v>
      </c>
      <c r="L48" s="128">
        <f>-SUMIF(ChartofAccounts[[#All],[MapNumber]],$C48,ChartofAccounts[[#All],[Month 8]])*L$8</f>
        <v>0</v>
      </c>
      <c r="M48" s="128">
        <f>-SUMIF(ChartofAccounts[[#All],[MapNumber]],$C48,ChartofAccounts[[#All],[Month 9]])*M$8</f>
        <v>0</v>
      </c>
      <c r="N48" s="128">
        <f>-SUMIF(ChartofAccounts[[#All],[MapNumber]],$C48,ChartofAccounts[[#All],[Month 10]])*N$8</f>
        <v>0</v>
      </c>
      <c r="O48" s="128">
        <f>-SUMIF(ChartofAccounts[[#All],[MapNumber]],$C48,ChartofAccounts[[#All],[Month 11]])*O$8</f>
        <v>0</v>
      </c>
      <c r="P48" s="128">
        <f>-SUMIF(ChartofAccounts[[#All],[MapNumber]],$C48,ChartofAccounts[[#All],[Month 12]])*P$8</f>
        <v>0</v>
      </c>
      <c r="Q48" s="128">
        <f t="shared" si="14"/>
        <v>0</v>
      </c>
      <c r="R48" s="128">
        <f t="shared" si="12"/>
        <v>0</v>
      </c>
      <c r="S48" s="140">
        <f t="shared" si="15"/>
        <v>0</v>
      </c>
      <c r="T48" s="139">
        <f t="shared" si="16"/>
        <v>0</v>
      </c>
    </row>
    <row r="49" spans="2:20" s="23" customFormat="1" x14ac:dyDescent="0.2">
      <c r="B49" s="40">
        <f t="shared" si="13"/>
        <v>0</v>
      </c>
      <c r="C49" s="40" t="s">
        <v>1204</v>
      </c>
      <c r="D49" s="127" t="str">
        <f>VLOOKUP($C49,MappingDatabase[#All],3,FALSE)</f>
        <v>Operating expenses 21</v>
      </c>
      <c r="E49" s="128">
        <f>-SUMIF(ChartofAccounts[[#All],[MapNumber]],$C49,ChartofAccounts[[#All],[Month 1]])*E$8</f>
        <v>0</v>
      </c>
      <c r="F49" s="128">
        <f>-SUMIF(ChartofAccounts[[#All],[MapNumber]],$C49,ChartofAccounts[[#All],[Month 2]])*F$8</f>
        <v>0</v>
      </c>
      <c r="G49" s="128">
        <f>-SUMIF(ChartofAccounts[[#All],[MapNumber]],$C49,ChartofAccounts[[#All],[Month 3]])*G$8</f>
        <v>0</v>
      </c>
      <c r="H49" s="128">
        <f>-SUMIF(ChartofAccounts[[#All],[MapNumber]],$C49,ChartofAccounts[[#All],[Month 4]])*H$8</f>
        <v>0</v>
      </c>
      <c r="I49" s="128">
        <f>-SUMIF(ChartofAccounts[[#All],[MapNumber]],$C49,ChartofAccounts[[#All],[Month 5]])*I$8</f>
        <v>0</v>
      </c>
      <c r="J49" s="128">
        <f>-SUMIF(ChartofAccounts[[#All],[MapNumber]],$C49,ChartofAccounts[[#All],[Month 6]])*J$8</f>
        <v>0</v>
      </c>
      <c r="K49" s="128">
        <f>-SUMIF(ChartofAccounts[[#All],[MapNumber]],$C49,ChartofAccounts[[#All],[Month 7]])*K$8</f>
        <v>0</v>
      </c>
      <c r="L49" s="128">
        <f>-SUMIF(ChartofAccounts[[#All],[MapNumber]],$C49,ChartofAccounts[[#All],[Month 8]])*L$8</f>
        <v>0</v>
      </c>
      <c r="M49" s="128">
        <f>-SUMIF(ChartofAccounts[[#All],[MapNumber]],$C49,ChartofAccounts[[#All],[Month 9]])*M$8</f>
        <v>0</v>
      </c>
      <c r="N49" s="128">
        <f>-SUMIF(ChartofAccounts[[#All],[MapNumber]],$C49,ChartofAccounts[[#All],[Month 10]])*N$8</f>
        <v>0</v>
      </c>
      <c r="O49" s="128">
        <f>-SUMIF(ChartofAccounts[[#All],[MapNumber]],$C49,ChartofAccounts[[#All],[Month 11]])*O$8</f>
        <v>0</v>
      </c>
      <c r="P49" s="128">
        <f>-SUMIF(ChartofAccounts[[#All],[MapNumber]],$C49,ChartofAccounts[[#All],[Month 12]])*P$8</f>
        <v>0</v>
      </c>
      <c r="Q49" s="128">
        <f t="shared" si="14"/>
        <v>0</v>
      </c>
      <c r="R49" s="128">
        <f t="shared" si="12"/>
        <v>0</v>
      </c>
      <c r="S49" s="140">
        <f t="shared" si="15"/>
        <v>0</v>
      </c>
      <c r="T49" s="139">
        <f t="shared" si="16"/>
        <v>0</v>
      </c>
    </row>
    <row r="50" spans="2:20" s="23" customFormat="1" x14ac:dyDescent="0.2">
      <c r="B50" s="40">
        <f t="shared" si="13"/>
        <v>0</v>
      </c>
      <c r="C50" s="40" t="s">
        <v>1205</v>
      </c>
      <c r="D50" s="127" t="str">
        <f>VLOOKUP($C50,MappingDatabase[#All],3,FALSE)</f>
        <v>Operating expenses 22</v>
      </c>
      <c r="E50" s="128">
        <f>-SUMIF(ChartofAccounts[[#All],[MapNumber]],$C50,ChartofAccounts[[#All],[Month 1]])*E$8</f>
        <v>0</v>
      </c>
      <c r="F50" s="128">
        <f>-SUMIF(ChartofAccounts[[#All],[MapNumber]],$C50,ChartofAccounts[[#All],[Month 2]])*F$8</f>
        <v>0</v>
      </c>
      <c r="G50" s="128">
        <f>-SUMIF(ChartofAccounts[[#All],[MapNumber]],$C50,ChartofAccounts[[#All],[Month 3]])*G$8</f>
        <v>0</v>
      </c>
      <c r="H50" s="128">
        <f>-SUMIF(ChartofAccounts[[#All],[MapNumber]],$C50,ChartofAccounts[[#All],[Month 4]])*H$8</f>
        <v>0</v>
      </c>
      <c r="I50" s="128">
        <f>-SUMIF(ChartofAccounts[[#All],[MapNumber]],$C50,ChartofAccounts[[#All],[Month 5]])*I$8</f>
        <v>0</v>
      </c>
      <c r="J50" s="128">
        <f>-SUMIF(ChartofAccounts[[#All],[MapNumber]],$C50,ChartofAccounts[[#All],[Month 6]])*J$8</f>
        <v>0</v>
      </c>
      <c r="K50" s="128">
        <f>-SUMIF(ChartofAccounts[[#All],[MapNumber]],$C50,ChartofAccounts[[#All],[Month 7]])*K$8</f>
        <v>0</v>
      </c>
      <c r="L50" s="128">
        <f>-SUMIF(ChartofAccounts[[#All],[MapNumber]],$C50,ChartofAccounts[[#All],[Month 8]])*L$8</f>
        <v>0</v>
      </c>
      <c r="M50" s="128">
        <f>-SUMIF(ChartofAccounts[[#All],[MapNumber]],$C50,ChartofAccounts[[#All],[Month 9]])*M$8</f>
        <v>0</v>
      </c>
      <c r="N50" s="128">
        <f>-SUMIF(ChartofAccounts[[#All],[MapNumber]],$C50,ChartofAccounts[[#All],[Month 10]])*N$8</f>
        <v>0</v>
      </c>
      <c r="O50" s="128">
        <f>-SUMIF(ChartofAccounts[[#All],[MapNumber]],$C50,ChartofAccounts[[#All],[Month 11]])*O$8</f>
        <v>0</v>
      </c>
      <c r="P50" s="128">
        <f>-SUMIF(ChartofAccounts[[#All],[MapNumber]],$C50,ChartofAccounts[[#All],[Month 12]])*P$8</f>
        <v>0</v>
      </c>
      <c r="Q50" s="128">
        <f t="shared" si="14"/>
        <v>0</v>
      </c>
      <c r="R50" s="128">
        <f t="shared" si="12"/>
        <v>0</v>
      </c>
      <c r="S50" s="140">
        <f t="shared" si="15"/>
        <v>0</v>
      </c>
      <c r="T50" s="139">
        <f t="shared" si="16"/>
        <v>0</v>
      </c>
    </row>
    <row r="51" spans="2:20" s="23" customFormat="1" x14ac:dyDescent="0.2">
      <c r="B51" s="40">
        <f t="shared" si="13"/>
        <v>0</v>
      </c>
      <c r="C51" s="40" t="s">
        <v>1206</v>
      </c>
      <c r="D51" s="127" t="str">
        <f>VLOOKUP($C51,MappingDatabase[#All],3,FALSE)</f>
        <v>Operating expenses 23</v>
      </c>
      <c r="E51" s="128">
        <f>-SUMIF(ChartofAccounts[[#All],[MapNumber]],$C51,ChartofAccounts[[#All],[Month 1]])*E$8</f>
        <v>0</v>
      </c>
      <c r="F51" s="128">
        <f>-SUMIF(ChartofAccounts[[#All],[MapNumber]],$C51,ChartofAccounts[[#All],[Month 2]])*F$8</f>
        <v>0</v>
      </c>
      <c r="G51" s="128">
        <f>-SUMIF(ChartofAccounts[[#All],[MapNumber]],$C51,ChartofAccounts[[#All],[Month 3]])*G$8</f>
        <v>0</v>
      </c>
      <c r="H51" s="128">
        <f>-SUMIF(ChartofAccounts[[#All],[MapNumber]],$C51,ChartofAccounts[[#All],[Month 4]])*H$8</f>
        <v>0</v>
      </c>
      <c r="I51" s="128">
        <f>-SUMIF(ChartofAccounts[[#All],[MapNumber]],$C51,ChartofAccounts[[#All],[Month 5]])*I$8</f>
        <v>0</v>
      </c>
      <c r="J51" s="128">
        <f>-SUMIF(ChartofAccounts[[#All],[MapNumber]],$C51,ChartofAccounts[[#All],[Month 6]])*J$8</f>
        <v>0</v>
      </c>
      <c r="K51" s="128">
        <f>-SUMIF(ChartofAccounts[[#All],[MapNumber]],$C51,ChartofAccounts[[#All],[Month 7]])*K$8</f>
        <v>0</v>
      </c>
      <c r="L51" s="128">
        <f>-SUMIF(ChartofAccounts[[#All],[MapNumber]],$C51,ChartofAccounts[[#All],[Month 8]])*L$8</f>
        <v>0</v>
      </c>
      <c r="M51" s="128">
        <f>-SUMIF(ChartofAccounts[[#All],[MapNumber]],$C51,ChartofAccounts[[#All],[Month 9]])*M$8</f>
        <v>0</v>
      </c>
      <c r="N51" s="128">
        <f>-SUMIF(ChartofAccounts[[#All],[MapNumber]],$C51,ChartofAccounts[[#All],[Month 10]])*N$8</f>
        <v>0</v>
      </c>
      <c r="O51" s="128">
        <f>-SUMIF(ChartofAccounts[[#All],[MapNumber]],$C51,ChartofAccounts[[#All],[Month 11]])*O$8</f>
        <v>0</v>
      </c>
      <c r="P51" s="128">
        <f>-SUMIF(ChartofAccounts[[#All],[MapNumber]],$C51,ChartofAccounts[[#All],[Month 12]])*P$8</f>
        <v>0</v>
      </c>
      <c r="Q51" s="128">
        <f t="shared" si="14"/>
        <v>0</v>
      </c>
      <c r="R51" s="128">
        <f t="shared" si="12"/>
        <v>0</v>
      </c>
      <c r="S51" s="140">
        <f t="shared" si="15"/>
        <v>0</v>
      </c>
      <c r="T51" s="139">
        <f t="shared" si="16"/>
        <v>0</v>
      </c>
    </row>
    <row r="52" spans="2:20" s="23" customFormat="1" x14ac:dyDescent="0.2">
      <c r="B52" s="40">
        <f t="shared" si="13"/>
        <v>0</v>
      </c>
      <c r="C52" s="40" t="s">
        <v>1207</v>
      </c>
      <c r="D52" s="127" t="str">
        <f>VLOOKUP($C52,MappingDatabase[#All],3,FALSE)</f>
        <v>Operating expenses 24</v>
      </c>
      <c r="E52" s="128">
        <f>-SUMIF(ChartofAccounts[[#All],[MapNumber]],$C52,ChartofAccounts[[#All],[Month 1]])*E$8</f>
        <v>0</v>
      </c>
      <c r="F52" s="128">
        <f>-SUMIF(ChartofAccounts[[#All],[MapNumber]],$C52,ChartofAccounts[[#All],[Month 2]])*F$8</f>
        <v>0</v>
      </c>
      <c r="G52" s="128">
        <f>-SUMIF(ChartofAccounts[[#All],[MapNumber]],$C52,ChartofAccounts[[#All],[Month 3]])*G$8</f>
        <v>0</v>
      </c>
      <c r="H52" s="128">
        <f>-SUMIF(ChartofAccounts[[#All],[MapNumber]],$C52,ChartofAccounts[[#All],[Month 4]])*H$8</f>
        <v>0</v>
      </c>
      <c r="I52" s="128">
        <f>-SUMIF(ChartofAccounts[[#All],[MapNumber]],$C52,ChartofAccounts[[#All],[Month 5]])*I$8</f>
        <v>0</v>
      </c>
      <c r="J52" s="128">
        <f>-SUMIF(ChartofAccounts[[#All],[MapNumber]],$C52,ChartofAccounts[[#All],[Month 6]])*J$8</f>
        <v>0</v>
      </c>
      <c r="K52" s="128">
        <f>-SUMIF(ChartofAccounts[[#All],[MapNumber]],$C52,ChartofAccounts[[#All],[Month 7]])*K$8</f>
        <v>0</v>
      </c>
      <c r="L52" s="128">
        <f>-SUMIF(ChartofAccounts[[#All],[MapNumber]],$C52,ChartofAccounts[[#All],[Month 8]])*L$8</f>
        <v>0</v>
      </c>
      <c r="M52" s="128">
        <f>-SUMIF(ChartofAccounts[[#All],[MapNumber]],$C52,ChartofAccounts[[#All],[Month 9]])*M$8</f>
        <v>0</v>
      </c>
      <c r="N52" s="128">
        <f>-SUMIF(ChartofAccounts[[#All],[MapNumber]],$C52,ChartofAccounts[[#All],[Month 10]])*N$8</f>
        <v>0</v>
      </c>
      <c r="O52" s="128">
        <f>-SUMIF(ChartofAccounts[[#All],[MapNumber]],$C52,ChartofAccounts[[#All],[Month 11]])*O$8</f>
        <v>0</v>
      </c>
      <c r="P52" s="128">
        <f>-SUMIF(ChartofAccounts[[#All],[MapNumber]],$C52,ChartofAccounts[[#All],[Month 12]])*P$8</f>
        <v>0</v>
      </c>
      <c r="Q52" s="128">
        <f t="shared" si="14"/>
        <v>0</v>
      </c>
      <c r="R52" s="128">
        <f t="shared" si="12"/>
        <v>0</v>
      </c>
      <c r="S52" s="140">
        <f t="shared" si="15"/>
        <v>0</v>
      </c>
      <c r="T52" s="139">
        <f t="shared" si="16"/>
        <v>0</v>
      </c>
    </row>
    <row r="53" spans="2:20" s="23" customFormat="1" x14ac:dyDescent="0.2">
      <c r="B53" s="40">
        <f t="shared" si="13"/>
        <v>0</v>
      </c>
      <c r="C53" s="40" t="s">
        <v>1208</v>
      </c>
      <c r="D53" s="127" t="str">
        <f>VLOOKUP($C53,MappingDatabase[#All],3,FALSE)</f>
        <v>Operating expenses 25</v>
      </c>
      <c r="E53" s="128">
        <f>-SUMIF(ChartofAccounts[[#All],[MapNumber]],$C53,ChartofAccounts[[#All],[Month 1]])*E$8</f>
        <v>0</v>
      </c>
      <c r="F53" s="128">
        <f>-SUMIF(ChartofAccounts[[#All],[MapNumber]],$C53,ChartofAccounts[[#All],[Month 2]])*F$8</f>
        <v>0</v>
      </c>
      <c r="G53" s="128">
        <f>-SUMIF(ChartofAccounts[[#All],[MapNumber]],$C53,ChartofAccounts[[#All],[Month 3]])*G$8</f>
        <v>0</v>
      </c>
      <c r="H53" s="128">
        <f>-SUMIF(ChartofAccounts[[#All],[MapNumber]],$C53,ChartofAccounts[[#All],[Month 4]])*H$8</f>
        <v>0</v>
      </c>
      <c r="I53" s="128">
        <f>-SUMIF(ChartofAccounts[[#All],[MapNumber]],$C53,ChartofAccounts[[#All],[Month 5]])*I$8</f>
        <v>0</v>
      </c>
      <c r="J53" s="128">
        <f>-SUMIF(ChartofAccounts[[#All],[MapNumber]],$C53,ChartofAccounts[[#All],[Month 6]])*J$8</f>
        <v>0</v>
      </c>
      <c r="K53" s="128">
        <f>-SUMIF(ChartofAccounts[[#All],[MapNumber]],$C53,ChartofAccounts[[#All],[Month 7]])*K$8</f>
        <v>0</v>
      </c>
      <c r="L53" s="128">
        <f>-SUMIF(ChartofAccounts[[#All],[MapNumber]],$C53,ChartofAccounts[[#All],[Month 8]])*L$8</f>
        <v>0</v>
      </c>
      <c r="M53" s="128">
        <f>-SUMIF(ChartofAccounts[[#All],[MapNumber]],$C53,ChartofAccounts[[#All],[Month 9]])*M$8</f>
        <v>0</v>
      </c>
      <c r="N53" s="128">
        <f>-SUMIF(ChartofAccounts[[#All],[MapNumber]],$C53,ChartofAccounts[[#All],[Month 10]])*N$8</f>
        <v>0</v>
      </c>
      <c r="O53" s="128">
        <f>-SUMIF(ChartofAccounts[[#All],[MapNumber]],$C53,ChartofAccounts[[#All],[Month 11]])*O$8</f>
        <v>0</v>
      </c>
      <c r="P53" s="128">
        <f>-SUMIF(ChartofAccounts[[#All],[MapNumber]],$C53,ChartofAccounts[[#All],[Month 12]])*P$8</f>
        <v>0</v>
      </c>
      <c r="Q53" s="128">
        <f t="shared" si="14"/>
        <v>0</v>
      </c>
      <c r="R53" s="128">
        <f t="shared" si="12"/>
        <v>0</v>
      </c>
      <c r="S53" s="140">
        <f t="shared" si="15"/>
        <v>0</v>
      </c>
      <c r="T53" s="139">
        <f t="shared" si="16"/>
        <v>0</v>
      </c>
    </row>
    <row r="54" spans="2:20" s="23" customFormat="1" x14ac:dyDescent="0.2">
      <c r="B54" s="40">
        <f t="shared" si="13"/>
        <v>0</v>
      </c>
      <c r="C54" s="40" t="s">
        <v>1209</v>
      </c>
      <c r="D54" s="127" t="str">
        <f>VLOOKUP($C54,MappingDatabase[#All],3,FALSE)</f>
        <v>Operating expenses 26</v>
      </c>
      <c r="E54" s="128">
        <f>-SUMIF(ChartofAccounts[[#All],[MapNumber]],$C54,ChartofAccounts[[#All],[Month 1]])*E$8</f>
        <v>0</v>
      </c>
      <c r="F54" s="128">
        <f>-SUMIF(ChartofAccounts[[#All],[MapNumber]],$C54,ChartofAccounts[[#All],[Month 2]])*F$8</f>
        <v>0</v>
      </c>
      <c r="G54" s="128">
        <f>-SUMIF(ChartofAccounts[[#All],[MapNumber]],$C54,ChartofAccounts[[#All],[Month 3]])*G$8</f>
        <v>0</v>
      </c>
      <c r="H54" s="128">
        <f>-SUMIF(ChartofAccounts[[#All],[MapNumber]],$C54,ChartofAccounts[[#All],[Month 4]])*H$8</f>
        <v>0</v>
      </c>
      <c r="I54" s="128">
        <f>-SUMIF(ChartofAccounts[[#All],[MapNumber]],$C54,ChartofAccounts[[#All],[Month 5]])*I$8</f>
        <v>0</v>
      </c>
      <c r="J54" s="128">
        <f>-SUMIF(ChartofAccounts[[#All],[MapNumber]],$C54,ChartofAccounts[[#All],[Month 6]])*J$8</f>
        <v>0</v>
      </c>
      <c r="K54" s="128">
        <f>-SUMIF(ChartofAccounts[[#All],[MapNumber]],$C54,ChartofAccounts[[#All],[Month 7]])*K$8</f>
        <v>0</v>
      </c>
      <c r="L54" s="128">
        <f>-SUMIF(ChartofAccounts[[#All],[MapNumber]],$C54,ChartofAccounts[[#All],[Month 8]])*L$8</f>
        <v>0</v>
      </c>
      <c r="M54" s="128">
        <f>-SUMIF(ChartofAccounts[[#All],[MapNumber]],$C54,ChartofAccounts[[#All],[Month 9]])*M$8</f>
        <v>0</v>
      </c>
      <c r="N54" s="128">
        <f>-SUMIF(ChartofAccounts[[#All],[MapNumber]],$C54,ChartofAccounts[[#All],[Month 10]])*N$8</f>
        <v>0</v>
      </c>
      <c r="O54" s="128">
        <f>-SUMIF(ChartofAccounts[[#All],[MapNumber]],$C54,ChartofAccounts[[#All],[Month 11]])*O$8</f>
        <v>0</v>
      </c>
      <c r="P54" s="128">
        <f>-SUMIF(ChartofAccounts[[#All],[MapNumber]],$C54,ChartofAccounts[[#All],[Month 12]])*P$8</f>
        <v>0</v>
      </c>
      <c r="Q54" s="128">
        <f t="shared" si="14"/>
        <v>0</v>
      </c>
      <c r="R54" s="128">
        <f t="shared" si="12"/>
        <v>0</v>
      </c>
      <c r="S54" s="140">
        <f t="shared" si="15"/>
        <v>0</v>
      </c>
      <c r="T54" s="139">
        <f t="shared" si="16"/>
        <v>0</v>
      </c>
    </row>
    <row r="55" spans="2:20" s="23" customFormat="1" x14ac:dyDescent="0.2">
      <c r="B55" s="40">
        <f t="shared" si="13"/>
        <v>0</v>
      </c>
      <c r="C55" s="40" t="s">
        <v>1210</v>
      </c>
      <c r="D55" s="127" t="str">
        <f>VLOOKUP($C55,MappingDatabase[#All],3,FALSE)</f>
        <v>Operating expenses 27</v>
      </c>
      <c r="E55" s="128">
        <f>-SUMIF(ChartofAccounts[[#All],[MapNumber]],$C55,ChartofAccounts[[#All],[Month 1]])*E$8</f>
        <v>0</v>
      </c>
      <c r="F55" s="128">
        <f>-SUMIF(ChartofAccounts[[#All],[MapNumber]],$C55,ChartofAccounts[[#All],[Month 2]])*F$8</f>
        <v>0</v>
      </c>
      <c r="G55" s="128">
        <f>-SUMIF(ChartofAccounts[[#All],[MapNumber]],$C55,ChartofAccounts[[#All],[Month 3]])*G$8</f>
        <v>0</v>
      </c>
      <c r="H55" s="128">
        <f>-SUMIF(ChartofAccounts[[#All],[MapNumber]],$C55,ChartofAccounts[[#All],[Month 4]])*H$8</f>
        <v>0</v>
      </c>
      <c r="I55" s="128">
        <f>-SUMIF(ChartofAccounts[[#All],[MapNumber]],$C55,ChartofAccounts[[#All],[Month 5]])*I$8</f>
        <v>0</v>
      </c>
      <c r="J55" s="128">
        <f>-SUMIF(ChartofAccounts[[#All],[MapNumber]],$C55,ChartofAccounts[[#All],[Month 6]])*J$8</f>
        <v>0</v>
      </c>
      <c r="K55" s="128">
        <f>-SUMIF(ChartofAccounts[[#All],[MapNumber]],$C55,ChartofAccounts[[#All],[Month 7]])*K$8</f>
        <v>0</v>
      </c>
      <c r="L55" s="128">
        <f>-SUMIF(ChartofAccounts[[#All],[MapNumber]],$C55,ChartofAccounts[[#All],[Month 8]])*L$8</f>
        <v>0</v>
      </c>
      <c r="M55" s="128">
        <f>-SUMIF(ChartofAccounts[[#All],[MapNumber]],$C55,ChartofAccounts[[#All],[Month 9]])*M$8</f>
        <v>0</v>
      </c>
      <c r="N55" s="128">
        <f>-SUMIF(ChartofAccounts[[#All],[MapNumber]],$C55,ChartofAccounts[[#All],[Month 10]])*N$8</f>
        <v>0</v>
      </c>
      <c r="O55" s="128">
        <f>-SUMIF(ChartofAccounts[[#All],[MapNumber]],$C55,ChartofAccounts[[#All],[Month 11]])*O$8</f>
        <v>0</v>
      </c>
      <c r="P55" s="128">
        <f>-SUMIF(ChartofAccounts[[#All],[MapNumber]],$C55,ChartofAccounts[[#All],[Month 12]])*P$8</f>
        <v>0</v>
      </c>
      <c r="Q55" s="128">
        <f t="shared" si="14"/>
        <v>0</v>
      </c>
      <c r="R55" s="128">
        <f t="shared" si="12"/>
        <v>0</v>
      </c>
      <c r="S55" s="140">
        <f t="shared" si="15"/>
        <v>0</v>
      </c>
      <c r="T55" s="139">
        <f t="shared" si="16"/>
        <v>0</v>
      </c>
    </row>
    <row r="56" spans="2:20" s="23" customFormat="1" x14ac:dyDescent="0.2">
      <c r="B56" s="40">
        <f t="shared" si="13"/>
        <v>0</v>
      </c>
      <c r="C56" s="40" t="s">
        <v>1211</v>
      </c>
      <c r="D56" s="127" t="str">
        <f>VLOOKUP($C56,MappingDatabase[#All],3,FALSE)</f>
        <v>Operating expenses 28</v>
      </c>
      <c r="E56" s="128">
        <f>-SUMIF(ChartofAccounts[[#All],[MapNumber]],$C56,ChartofAccounts[[#All],[Month 1]])*E$8</f>
        <v>0</v>
      </c>
      <c r="F56" s="128">
        <f>-SUMIF(ChartofAccounts[[#All],[MapNumber]],$C56,ChartofAccounts[[#All],[Month 2]])*F$8</f>
        <v>0</v>
      </c>
      <c r="G56" s="128">
        <f>-SUMIF(ChartofAccounts[[#All],[MapNumber]],$C56,ChartofAccounts[[#All],[Month 3]])*G$8</f>
        <v>0</v>
      </c>
      <c r="H56" s="128">
        <f>-SUMIF(ChartofAccounts[[#All],[MapNumber]],$C56,ChartofAccounts[[#All],[Month 4]])*H$8</f>
        <v>0</v>
      </c>
      <c r="I56" s="128">
        <f>-SUMIF(ChartofAccounts[[#All],[MapNumber]],$C56,ChartofAccounts[[#All],[Month 5]])*I$8</f>
        <v>0</v>
      </c>
      <c r="J56" s="128">
        <f>-SUMIF(ChartofAccounts[[#All],[MapNumber]],$C56,ChartofAccounts[[#All],[Month 6]])*J$8</f>
        <v>0</v>
      </c>
      <c r="K56" s="128">
        <f>-SUMIF(ChartofAccounts[[#All],[MapNumber]],$C56,ChartofAccounts[[#All],[Month 7]])*K$8</f>
        <v>0</v>
      </c>
      <c r="L56" s="128">
        <f>-SUMIF(ChartofAccounts[[#All],[MapNumber]],$C56,ChartofAccounts[[#All],[Month 8]])*L$8</f>
        <v>0</v>
      </c>
      <c r="M56" s="128">
        <f>-SUMIF(ChartofAccounts[[#All],[MapNumber]],$C56,ChartofAccounts[[#All],[Month 9]])*M$8</f>
        <v>0</v>
      </c>
      <c r="N56" s="128">
        <f>-SUMIF(ChartofAccounts[[#All],[MapNumber]],$C56,ChartofAccounts[[#All],[Month 10]])*N$8</f>
        <v>0</v>
      </c>
      <c r="O56" s="128">
        <f>-SUMIF(ChartofAccounts[[#All],[MapNumber]],$C56,ChartofAccounts[[#All],[Month 11]])*O$8</f>
        <v>0</v>
      </c>
      <c r="P56" s="128">
        <f>-SUMIF(ChartofAccounts[[#All],[MapNumber]],$C56,ChartofAccounts[[#All],[Month 12]])*P$8</f>
        <v>0</v>
      </c>
      <c r="Q56" s="128">
        <f t="shared" si="14"/>
        <v>0</v>
      </c>
      <c r="R56" s="128">
        <f t="shared" si="12"/>
        <v>0</v>
      </c>
      <c r="S56" s="140">
        <f t="shared" si="15"/>
        <v>0</v>
      </c>
      <c r="T56" s="139">
        <f t="shared" si="16"/>
        <v>0</v>
      </c>
    </row>
    <row r="57" spans="2:20" s="23" customFormat="1" x14ac:dyDescent="0.2">
      <c r="B57" s="40">
        <f t="shared" si="13"/>
        <v>0</v>
      </c>
      <c r="C57" s="40" t="s">
        <v>1212</v>
      </c>
      <c r="D57" s="127" t="str">
        <f>VLOOKUP($C57,MappingDatabase[#All],3,FALSE)</f>
        <v>Operating expenses 29</v>
      </c>
      <c r="E57" s="128">
        <f>-SUMIF(ChartofAccounts[[#All],[MapNumber]],$C57,ChartofAccounts[[#All],[Month 1]])*E$8</f>
        <v>0</v>
      </c>
      <c r="F57" s="128">
        <f>-SUMIF(ChartofAccounts[[#All],[MapNumber]],$C57,ChartofAccounts[[#All],[Month 2]])*F$8</f>
        <v>0</v>
      </c>
      <c r="G57" s="128">
        <f>-SUMIF(ChartofAccounts[[#All],[MapNumber]],$C57,ChartofAccounts[[#All],[Month 3]])*G$8</f>
        <v>0</v>
      </c>
      <c r="H57" s="128">
        <f>-SUMIF(ChartofAccounts[[#All],[MapNumber]],$C57,ChartofAccounts[[#All],[Month 4]])*H$8</f>
        <v>0</v>
      </c>
      <c r="I57" s="128">
        <f>-SUMIF(ChartofAccounts[[#All],[MapNumber]],$C57,ChartofAccounts[[#All],[Month 5]])*I$8</f>
        <v>0</v>
      </c>
      <c r="J57" s="128">
        <f>-SUMIF(ChartofAccounts[[#All],[MapNumber]],$C57,ChartofAccounts[[#All],[Month 6]])*J$8</f>
        <v>0</v>
      </c>
      <c r="K57" s="128">
        <f>-SUMIF(ChartofAccounts[[#All],[MapNumber]],$C57,ChartofAccounts[[#All],[Month 7]])*K$8</f>
        <v>0</v>
      </c>
      <c r="L57" s="128">
        <f>-SUMIF(ChartofAccounts[[#All],[MapNumber]],$C57,ChartofAccounts[[#All],[Month 8]])*L$8</f>
        <v>0</v>
      </c>
      <c r="M57" s="128">
        <f>-SUMIF(ChartofAccounts[[#All],[MapNumber]],$C57,ChartofAccounts[[#All],[Month 9]])*M$8</f>
        <v>0</v>
      </c>
      <c r="N57" s="128">
        <f>-SUMIF(ChartofAccounts[[#All],[MapNumber]],$C57,ChartofAccounts[[#All],[Month 10]])*N$8</f>
        <v>0</v>
      </c>
      <c r="O57" s="128">
        <f>-SUMIF(ChartofAccounts[[#All],[MapNumber]],$C57,ChartofAccounts[[#All],[Month 11]])*O$8</f>
        <v>0</v>
      </c>
      <c r="P57" s="128">
        <f>-SUMIF(ChartofAccounts[[#All],[MapNumber]],$C57,ChartofAccounts[[#All],[Month 12]])*P$8</f>
        <v>0</v>
      </c>
      <c r="Q57" s="128">
        <f t="shared" si="14"/>
        <v>0</v>
      </c>
      <c r="R57" s="128">
        <f t="shared" si="12"/>
        <v>0</v>
      </c>
      <c r="S57" s="140">
        <f t="shared" si="15"/>
        <v>0</v>
      </c>
      <c r="T57" s="139">
        <f t="shared" si="16"/>
        <v>0</v>
      </c>
    </row>
    <row r="58" spans="2:20" s="23" customFormat="1" x14ac:dyDescent="0.2">
      <c r="B58" s="40">
        <f t="shared" si="13"/>
        <v>0</v>
      </c>
      <c r="C58" s="40" t="s">
        <v>1213</v>
      </c>
      <c r="D58" s="127" t="str">
        <f>VLOOKUP($C58,MappingDatabase[#All],3,FALSE)</f>
        <v>Operating expenses 30</v>
      </c>
      <c r="E58" s="128">
        <f>-SUMIF(ChartofAccounts[[#All],[MapNumber]],$C58,ChartofAccounts[[#All],[Month 1]])*E$8</f>
        <v>0</v>
      </c>
      <c r="F58" s="128">
        <f>-SUMIF(ChartofAccounts[[#All],[MapNumber]],$C58,ChartofAccounts[[#All],[Month 2]])*F$8</f>
        <v>0</v>
      </c>
      <c r="G58" s="128">
        <f>-SUMIF(ChartofAccounts[[#All],[MapNumber]],$C58,ChartofAccounts[[#All],[Month 3]])*G$8</f>
        <v>0</v>
      </c>
      <c r="H58" s="128">
        <f>-SUMIF(ChartofAccounts[[#All],[MapNumber]],$C58,ChartofAccounts[[#All],[Month 4]])*H$8</f>
        <v>0</v>
      </c>
      <c r="I58" s="128">
        <f>-SUMIF(ChartofAccounts[[#All],[MapNumber]],$C58,ChartofAccounts[[#All],[Month 5]])*I$8</f>
        <v>0</v>
      </c>
      <c r="J58" s="128">
        <f>-SUMIF(ChartofAccounts[[#All],[MapNumber]],$C58,ChartofAccounts[[#All],[Month 6]])*J$8</f>
        <v>0</v>
      </c>
      <c r="K58" s="128">
        <f>-SUMIF(ChartofAccounts[[#All],[MapNumber]],$C58,ChartofAccounts[[#All],[Month 7]])*K$8</f>
        <v>0</v>
      </c>
      <c r="L58" s="128">
        <f>-SUMIF(ChartofAccounts[[#All],[MapNumber]],$C58,ChartofAccounts[[#All],[Month 8]])*L$8</f>
        <v>0</v>
      </c>
      <c r="M58" s="128">
        <f>-SUMIF(ChartofAccounts[[#All],[MapNumber]],$C58,ChartofAccounts[[#All],[Month 9]])*M$8</f>
        <v>0</v>
      </c>
      <c r="N58" s="128">
        <f>-SUMIF(ChartofAccounts[[#All],[MapNumber]],$C58,ChartofAccounts[[#All],[Month 10]])*N$8</f>
        <v>0</v>
      </c>
      <c r="O58" s="128">
        <f>-SUMIF(ChartofAccounts[[#All],[MapNumber]],$C58,ChartofAccounts[[#All],[Month 11]])*O$8</f>
        <v>0</v>
      </c>
      <c r="P58" s="128">
        <f>-SUMIF(ChartofAccounts[[#All],[MapNumber]],$C58,ChartofAccounts[[#All],[Month 12]])*P$8</f>
        <v>0</v>
      </c>
      <c r="Q58" s="128">
        <f t="shared" si="14"/>
        <v>0</v>
      </c>
      <c r="R58" s="128">
        <f t="shared" si="12"/>
        <v>0</v>
      </c>
      <c r="S58" s="140">
        <f t="shared" si="15"/>
        <v>0</v>
      </c>
      <c r="T58" s="139">
        <f t="shared" si="16"/>
        <v>0</v>
      </c>
    </row>
    <row r="59" spans="2:20" s="23" customFormat="1" x14ac:dyDescent="0.2">
      <c r="B59" s="40">
        <f t="shared" si="13"/>
        <v>0</v>
      </c>
      <c r="C59" s="40" t="s">
        <v>1214</v>
      </c>
      <c r="D59" s="127" t="str">
        <f>VLOOKUP($C59,MappingDatabase[#All],3,FALSE)</f>
        <v>Other operating expenses</v>
      </c>
      <c r="E59" s="128">
        <f>-SUMIF(ChartofAccounts[[#All],[MapNumber]],$C59,ChartofAccounts[[#All],[Month 1]])*E$8</f>
        <v>0</v>
      </c>
      <c r="F59" s="128">
        <f>-SUMIF(ChartofAccounts[[#All],[MapNumber]],$C59,ChartofAccounts[[#All],[Month 2]])*F$8</f>
        <v>0</v>
      </c>
      <c r="G59" s="128">
        <f>-SUMIF(ChartofAccounts[[#All],[MapNumber]],$C59,ChartofAccounts[[#All],[Month 3]])*G$8</f>
        <v>0</v>
      </c>
      <c r="H59" s="128">
        <f>-SUMIF(ChartofAccounts[[#All],[MapNumber]],$C59,ChartofAccounts[[#All],[Month 4]])*H$8</f>
        <v>0</v>
      </c>
      <c r="I59" s="128">
        <f>-SUMIF(ChartofAccounts[[#All],[MapNumber]],$C59,ChartofAccounts[[#All],[Month 5]])*I$8</f>
        <v>0</v>
      </c>
      <c r="J59" s="128">
        <f>-SUMIF(ChartofAccounts[[#All],[MapNumber]],$C59,ChartofAccounts[[#All],[Month 6]])*J$8</f>
        <v>0</v>
      </c>
      <c r="K59" s="128">
        <f>-SUMIF(ChartofAccounts[[#All],[MapNumber]],$C59,ChartofAccounts[[#All],[Month 7]])*K$8</f>
        <v>0</v>
      </c>
      <c r="L59" s="128">
        <f>-SUMIF(ChartofAccounts[[#All],[MapNumber]],$C59,ChartofAccounts[[#All],[Month 8]])*L$8</f>
        <v>0</v>
      </c>
      <c r="M59" s="128">
        <f>-SUMIF(ChartofAccounts[[#All],[MapNumber]],$C59,ChartofAccounts[[#All],[Month 9]])*M$8</f>
        <v>0</v>
      </c>
      <c r="N59" s="128">
        <f>-SUMIF(ChartofAccounts[[#All],[MapNumber]],$C59,ChartofAccounts[[#All],[Month 10]])*N$8</f>
        <v>0</v>
      </c>
      <c r="O59" s="128">
        <f>-SUMIF(ChartofAccounts[[#All],[MapNumber]],$C59,ChartofAccounts[[#All],[Month 11]])*O$8</f>
        <v>0</v>
      </c>
      <c r="P59" s="128">
        <f>-SUMIF(ChartofAccounts[[#All],[MapNumber]],$C59,ChartofAccounts[[#All],[Month 12]])*P$8</f>
        <v>0</v>
      </c>
      <c r="Q59" s="128">
        <f t="shared" si="14"/>
        <v>0</v>
      </c>
      <c r="R59" s="128">
        <f t="shared" si="12"/>
        <v>0</v>
      </c>
      <c r="S59" s="140">
        <f t="shared" si="15"/>
        <v>0</v>
      </c>
      <c r="T59" s="139">
        <f t="shared" si="16"/>
        <v>0</v>
      </c>
    </row>
    <row r="60" spans="2:20" s="23" customFormat="1" x14ac:dyDescent="0.2">
      <c r="B60" s="40">
        <f t="shared" si="13"/>
        <v>0</v>
      </c>
      <c r="C60" s="40" t="s">
        <v>1215</v>
      </c>
      <c r="D60" s="127" t="str">
        <f>VLOOKUP($C60,MappingDatabase[#All],3,FALSE)</f>
        <v>Employee costs</v>
      </c>
      <c r="E60" s="128">
        <f>-SUMIF(ChartofAccounts[[#All],[MapNumber]],$C60,ChartofAccounts[[#All],[Month 1]])*E$8</f>
        <v>0</v>
      </c>
      <c r="F60" s="128">
        <f>-SUMIF(ChartofAccounts[[#All],[MapNumber]],$C60,ChartofAccounts[[#All],[Month 2]])*F$8</f>
        <v>0</v>
      </c>
      <c r="G60" s="128">
        <f>-SUMIF(ChartofAccounts[[#All],[MapNumber]],$C60,ChartofAccounts[[#All],[Month 3]])*G$8</f>
        <v>0</v>
      </c>
      <c r="H60" s="128">
        <f>-SUMIF(ChartofAccounts[[#All],[MapNumber]],$C60,ChartofAccounts[[#All],[Month 4]])*H$8</f>
        <v>0</v>
      </c>
      <c r="I60" s="128">
        <f>-SUMIF(ChartofAccounts[[#All],[MapNumber]],$C60,ChartofAccounts[[#All],[Month 5]])*I$8</f>
        <v>0</v>
      </c>
      <c r="J60" s="128">
        <f>-SUMIF(ChartofAccounts[[#All],[MapNumber]],$C60,ChartofAccounts[[#All],[Month 6]])*J$8</f>
        <v>0</v>
      </c>
      <c r="K60" s="128">
        <f>-SUMIF(ChartofAccounts[[#All],[MapNumber]],$C60,ChartofAccounts[[#All],[Month 7]])*K$8</f>
        <v>0</v>
      </c>
      <c r="L60" s="128">
        <f>-SUMIF(ChartofAccounts[[#All],[MapNumber]],$C60,ChartofAccounts[[#All],[Month 8]])*L$8</f>
        <v>0</v>
      </c>
      <c r="M60" s="128">
        <f>-SUMIF(ChartofAccounts[[#All],[MapNumber]],$C60,ChartofAccounts[[#All],[Month 9]])*M$8</f>
        <v>0</v>
      </c>
      <c r="N60" s="128">
        <f>-SUMIF(ChartofAccounts[[#All],[MapNumber]],$C60,ChartofAccounts[[#All],[Month 10]])*N$8</f>
        <v>0</v>
      </c>
      <c r="O60" s="128">
        <f>-SUMIF(ChartofAccounts[[#All],[MapNumber]],$C60,ChartofAccounts[[#All],[Month 11]])*O$8</f>
        <v>0</v>
      </c>
      <c r="P60" s="128">
        <f>-SUMIF(ChartofAccounts[[#All],[MapNumber]],$C60,ChartofAccounts[[#All],[Month 12]])*P$8</f>
        <v>0</v>
      </c>
      <c r="Q60" s="128">
        <f t="shared" si="14"/>
        <v>0</v>
      </c>
      <c r="R60" s="128">
        <f t="shared" si="12"/>
        <v>0</v>
      </c>
      <c r="S60" s="140">
        <f t="shared" si="15"/>
        <v>0</v>
      </c>
      <c r="T60" s="139">
        <f t="shared" si="16"/>
        <v>0</v>
      </c>
    </row>
    <row r="61" spans="2:20" s="23" customFormat="1" x14ac:dyDescent="0.2">
      <c r="B61" s="40"/>
      <c r="C61" s="40"/>
      <c r="D61" s="127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9"/>
      <c r="P61" s="129"/>
      <c r="Q61" s="129"/>
      <c r="R61" s="129"/>
      <c r="S61" s="140">
        <f t="shared" si="15"/>
        <v>0</v>
      </c>
      <c r="T61" s="139">
        <f t="shared" si="16"/>
        <v>0</v>
      </c>
    </row>
    <row r="62" spans="2:20" s="23" customFormat="1" x14ac:dyDescent="0.2">
      <c r="B62" s="40">
        <f>COUNTIF(E62:R62,"&lt;&gt;0")</f>
        <v>0</v>
      </c>
      <c r="C62" s="40"/>
      <c r="D62" s="127" t="s">
        <v>383</v>
      </c>
      <c r="E62" s="131">
        <f>SUM(E29:E61)</f>
        <v>0</v>
      </c>
      <c r="F62" s="131">
        <f t="shared" ref="F62:R62" si="17">SUM(F29:F61)</f>
        <v>0</v>
      </c>
      <c r="G62" s="131">
        <f t="shared" si="17"/>
        <v>0</v>
      </c>
      <c r="H62" s="131">
        <f t="shared" si="17"/>
        <v>0</v>
      </c>
      <c r="I62" s="131">
        <f t="shared" si="17"/>
        <v>0</v>
      </c>
      <c r="J62" s="131">
        <f t="shared" si="17"/>
        <v>0</v>
      </c>
      <c r="K62" s="131">
        <f t="shared" si="17"/>
        <v>0</v>
      </c>
      <c r="L62" s="131">
        <f t="shared" si="17"/>
        <v>0</v>
      </c>
      <c r="M62" s="131">
        <f t="shared" si="17"/>
        <v>0</v>
      </c>
      <c r="N62" s="131">
        <f t="shared" si="17"/>
        <v>0</v>
      </c>
      <c r="O62" s="131">
        <f t="shared" si="17"/>
        <v>0</v>
      </c>
      <c r="P62" s="131">
        <f t="shared" si="17"/>
        <v>0</v>
      </c>
      <c r="Q62" s="131">
        <f t="shared" si="17"/>
        <v>0</v>
      </c>
      <c r="R62" s="131">
        <f t="shared" si="17"/>
        <v>0</v>
      </c>
      <c r="S62" s="140">
        <f t="shared" si="15"/>
        <v>0</v>
      </c>
      <c r="T62" s="139">
        <f t="shared" si="16"/>
        <v>0</v>
      </c>
    </row>
    <row r="63" spans="2:20" s="23" customFormat="1" x14ac:dyDescent="0.2">
      <c r="B63" s="40"/>
      <c r="C63" s="40"/>
      <c r="D63" s="127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9"/>
      <c r="P63" s="129"/>
      <c r="Q63" s="129"/>
      <c r="R63" s="129"/>
      <c r="S63" s="140">
        <f t="shared" si="15"/>
        <v>0</v>
      </c>
      <c r="T63" s="139">
        <f t="shared" si="16"/>
        <v>0</v>
      </c>
    </row>
    <row r="64" spans="2:20" s="23" customFormat="1" x14ac:dyDescent="0.2">
      <c r="B64" s="87">
        <f>COUNTIF(E64:R64,"&lt;&gt;0")</f>
        <v>0</v>
      </c>
      <c r="C64" s="87"/>
      <c r="D64" s="130" t="s">
        <v>445</v>
      </c>
      <c r="E64" s="131">
        <f>E27+E62</f>
        <v>0</v>
      </c>
      <c r="F64" s="131">
        <f t="shared" ref="F64:R64" si="18">F27+F62</f>
        <v>0</v>
      </c>
      <c r="G64" s="131">
        <f t="shared" si="18"/>
        <v>0</v>
      </c>
      <c r="H64" s="131">
        <f t="shared" si="18"/>
        <v>0</v>
      </c>
      <c r="I64" s="131">
        <f t="shared" si="18"/>
        <v>0</v>
      </c>
      <c r="J64" s="131">
        <f t="shared" si="18"/>
        <v>0</v>
      </c>
      <c r="K64" s="131">
        <f t="shared" si="18"/>
        <v>0</v>
      </c>
      <c r="L64" s="131">
        <f t="shared" si="18"/>
        <v>0</v>
      </c>
      <c r="M64" s="131">
        <f t="shared" si="18"/>
        <v>0</v>
      </c>
      <c r="N64" s="131">
        <f t="shared" si="18"/>
        <v>0</v>
      </c>
      <c r="O64" s="131">
        <f t="shared" si="18"/>
        <v>0</v>
      </c>
      <c r="P64" s="131">
        <f t="shared" si="18"/>
        <v>0</v>
      </c>
      <c r="Q64" s="131">
        <f t="shared" si="18"/>
        <v>0</v>
      </c>
      <c r="R64" s="131">
        <f t="shared" si="18"/>
        <v>0</v>
      </c>
      <c r="S64" s="140">
        <f t="shared" si="15"/>
        <v>0</v>
      </c>
      <c r="T64" s="139">
        <f t="shared" si="16"/>
        <v>0</v>
      </c>
    </row>
    <row r="65" spans="2:20" s="23" customFormat="1" x14ac:dyDescent="0.2">
      <c r="B65" s="40"/>
      <c r="C65" s="40"/>
      <c r="D65" s="127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9"/>
      <c r="P65" s="129"/>
      <c r="Q65" s="129"/>
      <c r="R65" s="129"/>
      <c r="S65" s="140">
        <f t="shared" si="15"/>
        <v>0</v>
      </c>
      <c r="T65" s="139">
        <f t="shared" si="16"/>
        <v>0</v>
      </c>
    </row>
    <row r="66" spans="2:20" s="23" customFormat="1" x14ac:dyDescent="0.2">
      <c r="B66" s="40">
        <f>COUNTIF(E66:R66,"&lt;&gt;0")</f>
        <v>0</v>
      </c>
      <c r="C66" s="40" t="s">
        <v>1216</v>
      </c>
      <c r="D66" s="127" t="str">
        <f>VLOOKUP($C66,MappingDatabase[#All],3,FALSE)</f>
        <v>Interest paid</v>
      </c>
      <c r="E66" s="128">
        <f>-SUMIF(ChartofAccounts[[#All],[MapNumber]],$C66,ChartofAccounts[[#All],[Month 1]])*E$8</f>
        <v>0</v>
      </c>
      <c r="F66" s="128">
        <f>-SUMIF(ChartofAccounts[[#All],[MapNumber]],$C66,ChartofAccounts[[#All],[Month 2]])*F$8</f>
        <v>0</v>
      </c>
      <c r="G66" s="128">
        <f>-SUMIF(ChartofAccounts[[#All],[MapNumber]],$C66,ChartofAccounts[[#All],[Month 3]])*G$8</f>
        <v>0</v>
      </c>
      <c r="H66" s="128">
        <f>-SUMIF(ChartofAccounts[[#All],[MapNumber]],$C66,ChartofAccounts[[#All],[Month 4]])*H$8</f>
        <v>0</v>
      </c>
      <c r="I66" s="128">
        <f>-SUMIF(ChartofAccounts[[#All],[MapNumber]],$C66,ChartofAccounts[[#All],[Month 5]])*I$8</f>
        <v>0</v>
      </c>
      <c r="J66" s="128">
        <f>-SUMIF(ChartofAccounts[[#All],[MapNumber]],$C66,ChartofAccounts[[#All],[Month 6]])*J$8</f>
        <v>0</v>
      </c>
      <c r="K66" s="128">
        <f>-SUMIF(ChartofAccounts[[#All],[MapNumber]],$C66,ChartofAccounts[[#All],[Month 7]])*K$8</f>
        <v>0</v>
      </c>
      <c r="L66" s="128">
        <f>-SUMIF(ChartofAccounts[[#All],[MapNumber]],$C66,ChartofAccounts[[#All],[Month 8]])*L$8</f>
        <v>0</v>
      </c>
      <c r="M66" s="128">
        <f>-SUMIF(ChartofAccounts[[#All],[MapNumber]],$C66,ChartofAccounts[[#All],[Month 9]])*M$8</f>
        <v>0</v>
      </c>
      <c r="N66" s="128">
        <f>-SUMIF(ChartofAccounts[[#All],[MapNumber]],$C66,ChartofAccounts[[#All],[Month 10]])*N$8</f>
        <v>0</v>
      </c>
      <c r="O66" s="128">
        <f>-SUMIF(ChartofAccounts[[#All],[MapNumber]],$C66,ChartofAccounts[[#All],[Month 11]])*O$8</f>
        <v>0</v>
      </c>
      <c r="P66" s="128">
        <f>-SUMIF(ChartofAccounts[[#All],[MapNumber]],$C66,ChartofAccounts[[#All],[Month 12]])*P$8</f>
        <v>0</v>
      </c>
      <c r="Q66" s="128">
        <f t="shared" ref="Q66:Q67" si="19">SUM(E66:P66)</f>
        <v>0</v>
      </c>
      <c r="R66" s="128">
        <f t="shared" ref="R66:R67" si="20">IF(ISERR(Q66/Q$8),0,Q66/Q$8)</f>
        <v>0</v>
      </c>
      <c r="S66" s="140">
        <f t="shared" si="15"/>
        <v>0</v>
      </c>
      <c r="T66" s="139">
        <f t="shared" si="16"/>
        <v>0</v>
      </c>
    </row>
    <row r="67" spans="2:20" s="23" customFormat="1" x14ac:dyDescent="0.2">
      <c r="B67" s="40">
        <f>COUNTIF(E67:R67,"&lt;&gt;0")</f>
        <v>0</v>
      </c>
      <c r="C67" s="40" t="s">
        <v>1217</v>
      </c>
      <c r="D67" s="127" t="str">
        <f>VLOOKUP($C67,MappingDatabase[#All],3,FALSE)</f>
        <v>Depreciation</v>
      </c>
      <c r="E67" s="128">
        <f>-SUMIF(ChartofAccounts[[#All],[MapNumber]],$C67,ChartofAccounts[[#All],[Month 1]])*E$8</f>
        <v>0</v>
      </c>
      <c r="F67" s="128">
        <f>-SUMIF(ChartofAccounts[[#All],[MapNumber]],$C67,ChartofAccounts[[#All],[Month 2]])*F$8</f>
        <v>0</v>
      </c>
      <c r="G67" s="128">
        <f>-SUMIF(ChartofAccounts[[#All],[MapNumber]],$C67,ChartofAccounts[[#All],[Month 3]])*G$8</f>
        <v>0</v>
      </c>
      <c r="H67" s="128">
        <f>-SUMIF(ChartofAccounts[[#All],[MapNumber]],$C67,ChartofAccounts[[#All],[Month 4]])*H$8</f>
        <v>0</v>
      </c>
      <c r="I67" s="128">
        <f>-SUMIF(ChartofAccounts[[#All],[MapNumber]],$C67,ChartofAccounts[[#All],[Month 5]])*I$8</f>
        <v>0</v>
      </c>
      <c r="J67" s="128">
        <f>-SUMIF(ChartofAccounts[[#All],[MapNumber]],$C67,ChartofAccounts[[#All],[Month 6]])*J$8</f>
        <v>0</v>
      </c>
      <c r="K67" s="128">
        <f>-SUMIF(ChartofAccounts[[#All],[MapNumber]],$C67,ChartofAccounts[[#All],[Month 7]])*K$8</f>
        <v>0</v>
      </c>
      <c r="L67" s="128">
        <f>-SUMIF(ChartofAccounts[[#All],[MapNumber]],$C67,ChartofAccounts[[#All],[Month 8]])*L$8</f>
        <v>0</v>
      </c>
      <c r="M67" s="128">
        <f>-SUMIF(ChartofAccounts[[#All],[MapNumber]],$C67,ChartofAccounts[[#All],[Month 9]])*M$8</f>
        <v>0</v>
      </c>
      <c r="N67" s="128">
        <f>-SUMIF(ChartofAccounts[[#All],[MapNumber]],$C67,ChartofAccounts[[#All],[Month 10]])*N$8</f>
        <v>0</v>
      </c>
      <c r="O67" s="128">
        <f>-SUMIF(ChartofAccounts[[#All],[MapNumber]],$C67,ChartofAccounts[[#All],[Month 11]])*O$8</f>
        <v>0</v>
      </c>
      <c r="P67" s="128">
        <f>-SUMIF(ChartofAccounts[[#All],[MapNumber]],$C67,ChartofAccounts[[#All],[Month 12]])*P$8</f>
        <v>0</v>
      </c>
      <c r="Q67" s="128">
        <f t="shared" si="19"/>
        <v>0</v>
      </c>
      <c r="R67" s="128">
        <f t="shared" si="20"/>
        <v>0</v>
      </c>
      <c r="S67" s="140">
        <f t="shared" si="15"/>
        <v>0</v>
      </c>
      <c r="T67" s="139">
        <f t="shared" si="16"/>
        <v>0</v>
      </c>
    </row>
    <row r="68" spans="2:20" s="23" customFormat="1" x14ac:dyDescent="0.2">
      <c r="B68" s="40"/>
      <c r="C68" s="40"/>
      <c r="D68" s="127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9"/>
      <c r="P68" s="129"/>
      <c r="Q68" s="129"/>
      <c r="R68" s="129"/>
      <c r="S68" s="140">
        <f t="shared" si="15"/>
        <v>0</v>
      </c>
      <c r="T68" s="139">
        <f t="shared" si="16"/>
        <v>0</v>
      </c>
    </row>
    <row r="69" spans="2:20" s="23" customFormat="1" ht="12" thickBot="1" x14ac:dyDescent="0.25">
      <c r="B69" s="87">
        <f>COUNTIF(E69:R69,"&lt;&gt;0")</f>
        <v>0</v>
      </c>
      <c r="C69" s="87"/>
      <c r="D69" s="130" t="s">
        <v>448</v>
      </c>
      <c r="E69" s="133">
        <f>E64+E66+E67</f>
        <v>0</v>
      </c>
      <c r="F69" s="133">
        <f t="shared" ref="F69:R69" si="21">F64+F66+F67</f>
        <v>0</v>
      </c>
      <c r="G69" s="133">
        <f t="shared" si="21"/>
        <v>0</v>
      </c>
      <c r="H69" s="133">
        <f t="shared" si="21"/>
        <v>0</v>
      </c>
      <c r="I69" s="133">
        <f t="shared" si="21"/>
        <v>0</v>
      </c>
      <c r="J69" s="133">
        <f t="shared" si="21"/>
        <v>0</v>
      </c>
      <c r="K69" s="133">
        <f t="shared" si="21"/>
        <v>0</v>
      </c>
      <c r="L69" s="133">
        <f t="shared" si="21"/>
        <v>0</v>
      </c>
      <c r="M69" s="133">
        <f t="shared" si="21"/>
        <v>0</v>
      </c>
      <c r="N69" s="133">
        <f t="shared" si="21"/>
        <v>0</v>
      </c>
      <c r="O69" s="133">
        <f t="shared" si="21"/>
        <v>0</v>
      </c>
      <c r="P69" s="133">
        <f t="shared" si="21"/>
        <v>0</v>
      </c>
      <c r="Q69" s="133">
        <f t="shared" si="21"/>
        <v>0</v>
      </c>
      <c r="R69" s="133">
        <f t="shared" si="21"/>
        <v>0</v>
      </c>
      <c r="S69" s="140">
        <f t="shared" si="15"/>
        <v>0</v>
      </c>
      <c r="T69" s="139">
        <f t="shared" si="16"/>
        <v>0</v>
      </c>
    </row>
    <row r="70" spans="2:20" s="23" customFormat="1" ht="12" thickTop="1" x14ac:dyDescent="0.2">
      <c r="B70" s="87"/>
      <c r="C70" s="40"/>
      <c r="D70" s="127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5"/>
      <c r="P70" s="135"/>
      <c r="Q70" s="135"/>
      <c r="R70" s="135"/>
      <c r="S70" s="100"/>
      <c r="T70" s="100"/>
    </row>
    <row r="71" spans="2:20" s="23" customFormat="1" ht="15.75" x14ac:dyDescent="0.25">
      <c r="B71" s="87"/>
      <c r="C71" s="40"/>
      <c r="D71" s="130"/>
      <c r="E71" s="136">
        <f>IF(E7=0,0,"*")</f>
        <v>0</v>
      </c>
      <c r="F71" s="136">
        <f t="shared" ref="F71:P71" si="22">IF(F7=0,0,"*")</f>
        <v>0</v>
      </c>
      <c r="G71" s="136">
        <f t="shared" si="22"/>
        <v>0</v>
      </c>
      <c r="H71" s="136">
        <f t="shared" si="22"/>
        <v>0</v>
      </c>
      <c r="I71" s="136">
        <f t="shared" si="22"/>
        <v>0</v>
      </c>
      <c r="J71" s="136">
        <f t="shared" si="22"/>
        <v>0</v>
      </c>
      <c r="K71" s="136">
        <f t="shared" si="22"/>
        <v>0</v>
      </c>
      <c r="L71" s="136">
        <f t="shared" si="22"/>
        <v>0</v>
      </c>
      <c r="M71" s="136">
        <f t="shared" si="22"/>
        <v>0</v>
      </c>
      <c r="N71" s="136">
        <f t="shared" si="22"/>
        <v>0</v>
      </c>
      <c r="O71" s="136">
        <f t="shared" si="22"/>
        <v>0</v>
      </c>
      <c r="P71" s="136">
        <f t="shared" si="22"/>
        <v>0</v>
      </c>
      <c r="Q71" s="135"/>
      <c r="R71" s="135"/>
      <c r="S71" s="100"/>
      <c r="T71" s="100"/>
    </row>
    <row r="72" spans="2:20" s="23" customFormat="1" x14ac:dyDescent="0.2">
      <c r="B72" s="87"/>
      <c r="C72" s="40"/>
      <c r="D72" s="1"/>
      <c r="E72" s="81" t="str">
        <f>IF(COUNTIF(E71:P71,"*")&gt;0,"*  Column total does not equal total per Chart of Accounts tab.  Please map unmapped accounts.","")</f>
        <v/>
      </c>
      <c r="F72" s="49"/>
      <c r="G72" s="49"/>
      <c r="H72" s="49"/>
      <c r="I72" s="49"/>
      <c r="J72" s="49"/>
      <c r="K72" s="49"/>
      <c r="L72" s="49"/>
      <c r="M72" s="49"/>
      <c r="N72" s="49"/>
      <c r="O72" s="62"/>
      <c r="P72" s="62"/>
      <c r="Q72" s="62"/>
      <c r="R72" s="62"/>
      <c r="S72" s="100"/>
      <c r="T72" s="100"/>
    </row>
    <row r="73" spans="2:20" s="23" customFormat="1" x14ac:dyDescent="0.2">
      <c r="B73" s="87"/>
      <c r="C73" s="40"/>
      <c r="D73" s="1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62"/>
      <c r="P73" s="62"/>
      <c r="Q73" s="62"/>
      <c r="R73" s="62"/>
      <c r="S73" s="100"/>
      <c r="T73" s="100"/>
    </row>
    <row r="74" spans="2:20" s="23" customFormat="1" x14ac:dyDescent="0.2">
      <c r="B74" s="87"/>
      <c r="C74" s="40"/>
      <c r="D74" s="1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62"/>
      <c r="P74" s="62"/>
      <c r="Q74" s="62"/>
      <c r="R74" s="62"/>
      <c r="S74" s="100"/>
      <c r="T74" s="100"/>
    </row>
    <row r="75" spans="2:20" s="23" customFormat="1" x14ac:dyDescent="0.2">
      <c r="B75" s="87"/>
      <c r="C75" s="40"/>
      <c r="D75" s="1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62"/>
      <c r="P75" s="62"/>
      <c r="Q75" s="62"/>
      <c r="R75" s="62"/>
      <c r="S75" s="100"/>
      <c r="T75" s="100"/>
    </row>
    <row r="76" spans="2:20" s="23" customFormat="1" x14ac:dyDescent="0.2">
      <c r="B76" s="87"/>
      <c r="C76" s="40"/>
      <c r="D76" s="1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62"/>
      <c r="P76" s="62"/>
      <c r="Q76" s="62"/>
      <c r="R76" s="62"/>
      <c r="S76" s="100"/>
      <c r="T76" s="100"/>
    </row>
    <row r="77" spans="2:20" s="23" customFormat="1" x14ac:dyDescent="0.2">
      <c r="B77" s="87"/>
      <c r="C77" s="40"/>
      <c r="D77" s="1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62"/>
      <c r="P77" s="62"/>
      <c r="Q77" s="62"/>
      <c r="R77" s="62"/>
      <c r="S77" s="100"/>
      <c r="T77" s="100"/>
    </row>
    <row r="78" spans="2:20" s="23" customFormat="1" x14ac:dyDescent="0.2">
      <c r="B78" s="87"/>
      <c r="C78" s="40"/>
      <c r="D78" s="1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62"/>
      <c r="P78" s="62"/>
      <c r="Q78" s="62"/>
      <c r="R78" s="62"/>
      <c r="S78" s="100"/>
      <c r="T78" s="100"/>
    </row>
    <row r="79" spans="2:20" s="23" customFormat="1" x14ac:dyDescent="0.2">
      <c r="B79" s="87"/>
      <c r="C79" s="40"/>
      <c r="D79" s="1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62"/>
      <c r="P79" s="62"/>
      <c r="Q79" s="62"/>
      <c r="R79" s="62"/>
      <c r="S79" s="100"/>
      <c r="T79" s="100"/>
    </row>
    <row r="80" spans="2:20" s="23" customFormat="1" x14ac:dyDescent="0.2">
      <c r="B80" s="87"/>
      <c r="C80" s="40"/>
      <c r="D80" s="1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62"/>
      <c r="P80" s="62"/>
      <c r="Q80" s="62"/>
      <c r="R80" s="62"/>
      <c r="S80" s="100"/>
      <c r="T80" s="100"/>
    </row>
    <row r="81" spans="2:20" s="23" customFormat="1" x14ac:dyDescent="0.2">
      <c r="B81" s="87"/>
      <c r="C81" s="40"/>
      <c r="D81" s="1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62"/>
      <c r="P81" s="62"/>
      <c r="Q81" s="62"/>
      <c r="R81" s="62"/>
      <c r="S81" s="100"/>
      <c r="T81" s="100"/>
    </row>
    <row r="82" spans="2:20" s="23" customFormat="1" x14ac:dyDescent="0.2">
      <c r="B82" s="87"/>
      <c r="C82" s="40"/>
      <c r="D82" s="1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62"/>
      <c r="P82" s="62"/>
      <c r="Q82" s="62"/>
      <c r="R82" s="62"/>
      <c r="S82" s="100"/>
      <c r="T82" s="100"/>
    </row>
    <row r="83" spans="2:20" s="23" customFormat="1" x14ac:dyDescent="0.2">
      <c r="B83" s="87"/>
      <c r="C83" s="40"/>
      <c r="D83" s="1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62"/>
      <c r="P83" s="62"/>
      <c r="Q83" s="62"/>
      <c r="R83" s="62"/>
      <c r="S83" s="100"/>
      <c r="T83" s="100"/>
    </row>
    <row r="84" spans="2:20" s="23" customFormat="1" x14ac:dyDescent="0.2">
      <c r="B84" s="87"/>
      <c r="C84" s="40"/>
      <c r="D84" s="1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62"/>
      <c r="P84" s="62"/>
      <c r="Q84" s="62"/>
      <c r="R84" s="62"/>
      <c r="S84" s="100"/>
      <c r="T84" s="100"/>
    </row>
    <row r="85" spans="2:20" s="23" customFormat="1" x14ac:dyDescent="0.2">
      <c r="B85" s="87"/>
      <c r="C85" s="40"/>
      <c r="D85" s="1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62"/>
      <c r="P85" s="62"/>
      <c r="Q85" s="62"/>
      <c r="R85" s="62"/>
      <c r="S85" s="100"/>
      <c r="T85" s="100"/>
    </row>
    <row r="86" spans="2:20" s="23" customFormat="1" x14ac:dyDescent="0.2">
      <c r="B86" s="87"/>
      <c r="C86" s="40"/>
      <c r="D86" s="1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62"/>
      <c r="P86" s="62"/>
      <c r="Q86" s="62"/>
      <c r="R86" s="62"/>
      <c r="S86" s="100"/>
      <c r="T86" s="100"/>
    </row>
    <row r="87" spans="2:20" s="23" customFormat="1" x14ac:dyDescent="0.2">
      <c r="B87" s="87"/>
      <c r="C87" s="40"/>
      <c r="D87" s="1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62"/>
      <c r="P87" s="62"/>
      <c r="Q87" s="62"/>
      <c r="R87" s="62"/>
      <c r="S87" s="100"/>
      <c r="T87" s="100"/>
    </row>
    <row r="88" spans="2:20" s="23" customFormat="1" x14ac:dyDescent="0.2">
      <c r="B88" s="87"/>
      <c r="C88" s="40"/>
      <c r="D88" s="1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62"/>
      <c r="P88" s="62"/>
      <c r="Q88" s="62"/>
      <c r="R88" s="62"/>
      <c r="S88" s="100"/>
      <c r="T88" s="100"/>
    </row>
    <row r="89" spans="2:20" s="23" customFormat="1" x14ac:dyDescent="0.2">
      <c r="B89" s="87"/>
      <c r="C89" s="40"/>
      <c r="D89" s="1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62"/>
      <c r="P89" s="62"/>
      <c r="Q89" s="62"/>
      <c r="R89" s="62"/>
      <c r="S89" s="100"/>
      <c r="T89" s="100"/>
    </row>
    <row r="90" spans="2:20" s="23" customFormat="1" x14ac:dyDescent="0.2">
      <c r="B90" s="87"/>
      <c r="C90" s="40"/>
      <c r="D90" s="1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62"/>
      <c r="P90" s="62"/>
      <c r="Q90" s="62"/>
      <c r="R90" s="62"/>
      <c r="S90" s="100"/>
      <c r="T90" s="100"/>
    </row>
    <row r="91" spans="2:20" s="23" customFormat="1" x14ac:dyDescent="0.2">
      <c r="B91" s="87"/>
      <c r="C91" s="40"/>
      <c r="D91" s="1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62"/>
      <c r="P91" s="62"/>
      <c r="Q91" s="62"/>
      <c r="R91" s="62"/>
      <c r="S91" s="100"/>
      <c r="T91" s="100"/>
    </row>
    <row r="92" spans="2:20" s="23" customFormat="1" x14ac:dyDescent="0.2">
      <c r="B92" s="87"/>
      <c r="C92" s="40"/>
      <c r="D92" s="1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62"/>
      <c r="P92" s="62"/>
      <c r="Q92" s="62"/>
      <c r="R92" s="62"/>
      <c r="S92" s="100"/>
      <c r="T92" s="100"/>
    </row>
    <row r="93" spans="2:20" s="23" customFormat="1" x14ac:dyDescent="0.2">
      <c r="B93" s="87"/>
      <c r="C93" s="40"/>
      <c r="D93" s="1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62"/>
      <c r="P93" s="62"/>
      <c r="Q93" s="62"/>
      <c r="R93" s="62"/>
      <c r="S93" s="100"/>
      <c r="T93" s="100"/>
    </row>
    <row r="94" spans="2:20" s="23" customFormat="1" x14ac:dyDescent="0.2">
      <c r="B94" s="87"/>
      <c r="C94" s="40"/>
      <c r="D94" s="1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62"/>
      <c r="P94" s="62"/>
      <c r="Q94" s="62"/>
      <c r="R94" s="62"/>
      <c r="S94" s="100"/>
      <c r="T94" s="100"/>
    </row>
    <row r="95" spans="2:20" s="23" customFormat="1" x14ac:dyDescent="0.2">
      <c r="B95" s="87"/>
      <c r="C95" s="40"/>
      <c r="D95" s="1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62"/>
      <c r="P95" s="62"/>
      <c r="Q95" s="62"/>
      <c r="R95" s="62"/>
      <c r="S95" s="100"/>
      <c r="T95" s="100"/>
    </row>
    <row r="96" spans="2:20" s="23" customFormat="1" x14ac:dyDescent="0.2">
      <c r="B96" s="87"/>
      <c r="C96" s="40"/>
      <c r="D96" s="1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62"/>
      <c r="P96" s="62"/>
      <c r="Q96" s="62"/>
      <c r="R96" s="62"/>
      <c r="S96" s="100"/>
      <c r="T96" s="100"/>
    </row>
    <row r="97" spans="2:20" s="23" customFormat="1" x14ac:dyDescent="0.2">
      <c r="B97" s="87"/>
      <c r="C97" s="40"/>
      <c r="D97" s="1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62"/>
      <c r="P97" s="62"/>
      <c r="Q97" s="62"/>
      <c r="R97" s="62"/>
      <c r="S97" s="100"/>
      <c r="T97" s="100"/>
    </row>
    <row r="98" spans="2:20" s="23" customFormat="1" x14ac:dyDescent="0.2">
      <c r="B98" s="87"/>
      <c r="C98" s="40"/>
      <c r="D98" s="1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62"/>
      <c r="P98" s="62"/>
      <c r="Q98" s="62"/>
      <c r="R98" s="62"/>
      <c r="S98" s="100"/>
      <c r="T98" s="100"/>
    </row>
    <row r="99" spans="2:20" s="23" customFormat="1" x14ac:dyDescent="0.2">
      <c r="B99" s="87"/>
      <c r="C99" s="40"/>
      <c r="D99" s="1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62"/>
      <c r="P99" s="62"/>
      <c r="Q99" s="62"/>
      <c r="R99" s="62"/>
      <c r="S99" s="100"/>
      <c r="T99" s="100"/>
    </row>
    <row r="100" spans="2:20" s="23" customFormat="1" x14ac:dyDescent="0.2">
      <c r="B100" s="87"/>
      <c r="C100" s="40"/>
      <c r="D100" s="1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62"/>
      <c r="P100" s="62"/>
      <c r="Q100" s="62"/>
      <c r="R100" s="62"/>
      <c r="S100" s="100"/>
      <c r="T100" s="100"/>
    </row>
    <row r="101" spans="2:20" s="23" customFormat="1" x14ac:dyDescent="0.2">
      <c r="B101" s="87"/>
      <c r="C101" s="40"/>
      <c r="D101" s="1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62"/>
      <c r="P101" s="62"/>
      <c r="Q101" s="62"/>
      <c r="R101" s="62"/>
      <c r="S101" s="100"/>
      <c r="T101" s="100"/>
    </row>
    <row r="102" spans="2:20" s="23" customFormat="1" x14ac:dyDescent="0.2">
      <c r="B102" s="87"/>
      <c r="C102" s="40"/>
      <c r="D102" s="1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62"/>
      <c r="P102" s="62"/>
      <c r="Q102" s="62"/>
      <c r="R102" s="62"/>
      <c r="S102" s="100"/>
      <c r="T102" s="100"/>
    </row>
    <row r="103" spans="2:20" s="23" customFormat="1" x14ac:dyDescent="0.2">
      <c r="B103" s="87"/>
      <c r="C103" s="40"/>
      <c r="D103" s="1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62"/>
      <c r="P103" s="62"/>
      <c r="Q103" s="62"/>
      <c r="R103" s="62"/>
      <c r="S103" s="100"/>
      <c r="T103" s="100"/>
    </row>
    <row r="104" spans="2:20" s="23" customFormat="1" x14ac:dyDescent="0.2">
      <c r="B104" s="87"/>
      <c r="C104" s="40"/>
      <c r="D104" s="1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62"/>
      <c r="P104" s="62"/>
      <c r="Q104" s="62"/>
      <c r="R104" s="62"/>
      <c r="S104" s="100"/>
      <c r="T104" s="100"/>
    </row>
    <row r="105" spans="2:20" s="23" customFormat="1" x14ac:dyDescent="0.2">
      <c r="B105" s="87"/>
      <c r="C105" s="40"/>
      <c r="D105" s="1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62"/>
      <c r="P105" s="62"/>
      <c r="Q105" s="62"/>
      <c r="R105" s="62"/>
      <c r="S105" s="100"/>
      <c r="T105" s="100"/>
    </row>
    <row r="106" spans="2:20" s="23" customFormat="1" x14ac:dyDescent="0.2">
      <c r="B106" s="87"/>
      <c r="C106" s="40"/>
      <c r="D106" s="1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62"/>
      <c r="P106" s="62"/>
      <c r="Q106" s="62"/>
      <c r="R106" s="62"/>
      <c r="S106" s="100"/>
      <c r="T106" s="100"/>
    </row>
    <row r="107" spans="2:20" s="23" customFormat="1" x14ac:dyDescent="0.2">
      <c r="B107" s="87"/>
      <c r="C107" s="40"/>
      <c r="D107" s="1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62"/>
      <c r="P107" s="62"/>
      <c r="Q107" s="62"/>
      <c r="R107" s="62"/>
      <c r="S107" s="100"/>
      <c r="T107" s="100"/>
    </row>
    <row r="108" spans="2:20" s="23" customFormat="1" x14ac:dyDescent="0.2">
      <c r="B108" s="87"/>
      <c r="C108" s="40"/>
      <c r="D108" s="1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62"/>
      <c r="P108" s="62"/>
      <c r="Q108" s="62"/>
      <c r="R108" s="62"/>
      <c r="S108" s="100"/>
      <c r="T108" s="100"/>
    </row>
    <row r="109" spans="2:20" s="23" customFormat="1" x14ac:dyDescent="0.2">
      <c r="B109" s="87"/>
      <c r="C109" s="40"/>
      <c r="D109" s="1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62"/>
      <c r="P109" s="62"/>
      <c r="Q109" s="62"/>
      <c r="R109" s="62"/>
      <c r="S109" s="100"/>
      <c r="T109" s="100"/>
    </row>
    <row r="110" spans="2:20" s="23" customFormat="1" x14ac:dyDescent="0.2">
      <c r="B110" s="87"/>
      <c r="C110" s="40"/>
      <c r="D110" s="1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62"/>
      <c r="P110" s="62"/>
      <c r="Q110" s="62"/>
      <c r="R110" s="62"/>
      <c r="S110" s="100"/>
      <c r="T110" s="100"/>
    </row>
    <row r="111" spans="2:20" s="23" customFormat="1" x14ac:dyDescent="0.2">
      <c r="B111" s="87"/>
      <c r="C111" s="40"/>
      <c r="D111" s="1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62"/>
      <c r="P111" s="62"/>
      <c r="Q111" s="62"/>
      <c r="R111" s="62"/>
      <c r="S111" s="100"/>
      <c r="T111" s="100"/>
    </row>
    <row r="112" spans="2:20" s="23" customFormat="1" x14ac:dyDescent="0.2">
      <c r="B112" s="87"/>
      <c r="C112" s="40"/>
      <c r="D112" s="1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62"/>
      <c r="P112" s="62"/>
      <c r="Q112" s="62"/>
      <c r="R112" s="62"/>
      <c r="S112" s="100"/>
      <c r="T112" s="100"/>
    </row>
    <row r="113" spans="2:20" s="23" customFormat="1" x14ac:dyDescent="0.2">
      <c r="B113" s="87"/>
      <c r="C113" s="40"/>
      <c r="D113" s="1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62"/>
      <c r="P113" s="62"/>
      <c r="Q113" s="62"/>
      <c r="R113" s="62"/>
      <c r="S113" s="100"/>
      <c r="T113" s="100"/>
    </row>
    <row r="114" spans="2:20" s="23" customFormat="1" x14ac:dyDescent="0.2">
      <c r="B114" s="87"/>
      <c r="C114" s="40"/>
      <c r="D114" s="1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62"/>
      <c r="P114" s="62"/>
      <c r="Q114" s="62"/>
      <c r="R114" s="62"/>
      <c r="S114" s="100"/>
      <c r="T114" s="100"/>
    </row>
    <row r="115" spans="2:20" s="23" customFormat="1" x14ac:dyDescent="0.2">
      <c r="B115" s="87"/>
      <c r="C115" s="40"/>
      <c r="D115" s="1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62"/>
      <c r="P115" s="62"/>
      <c r="Q115" s="62"/>
      <c r="R115" s="62"/>
      <c r="S115" s="100"/>
      <c r="T115" s="100"/>
    </row>
    <row r="116" spans="2:20" s="23" customFormat="1" x14ac:dyDescent="0.2">
      <c r="B116" s="87"/>
      <c r="C116" s="40"/>
      <c r="D116" s="1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62"/>
      <c r="P116" s="62"/>
      <c r="Q116" s="62"/>
      <c r="R116" s="62"/>
      <c r="S116" s="100"/>
      <c r="T116" s="100"/>
    </row>
    <row r="117" spans="2:20" s="23" customFormat="1" x14ac:dyDescent="0.2">
      <c r="B117" s="87"/>
      <c r="C117" s="40"/>
      <c r="D117" s="1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62"/>
      <c r="P117" s="62"/>
      <c r="Q117" s="62"/>
      <c r="R117" s="62"/>
      <c r="S117" s="100"/>
      <c r="T117" s="100"/>
    </row>
    <row r="118" spans="2:20" s="23" customFormat="1" x14ac:dyDescent="0.2">
      <c r="B118" s="87"/>
      <c r="C118" s="40"/>
      <c r="D118" s="1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62"/>
      <c r="P118" s="62"/>
      <c r="Q118" s="62"/>
      <c r="R118" s="62"/>
      <c r="S118" s="100"/>
      <c r="T118" s="100"/>
    </row>
    <row r="119" spans="2:20" s="23" customFormat="1" x14ac:dyDescent="0.2">
      <c r="B119" s="87"/>
      <c r="C119" s="40"/>
      <c r="D119" s="1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62"/>
      <c r="P119" s="62"/>
      <c r="Q119" s="62"/>
      <c r="R119" s="62"/>
      <c r="S119" s="100"/>
      <c r="T119" s="100"/>
    </row>
    <row r="120" spans="2:20" s="23" customFormat="1" x14ac:dyDescent="0.2">
      <c r="B120" s="87"/>
      <c r="C120" s="40"/>
      <c r="D120" s="1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62"/>
      <c r="P120" s="62"/>
      <c r="Q120" s="62"/>
      <c r="R120" s="62"/>
      <c r="S120" s="100"/>
      <c r="T120" s="100"/>
    </row>
    <row r="121" spans="2:20" s="23" customFormat="1" x14ac:dyDescent="0.2">
      <c r="B121" s="87"/>
      <c r="C121" s="40"/>
      <c r="D121" s="1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62"/>
      <c r="P121" s="62"/>
      <c r="Q121" s="62"/>
      <c r="R121" s="62"/>
      <c r="S121" s="100"/>
      <c r="T121" s="100"/>
    </row>
    <row r="122" spans="2:20" s="23" customFormat="1" x14ac:dyDescent="0.2">
      <c r="B122" s="87"/>
      <c r="C122" s="40"/>
      <c r="D122" s="1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62"/>
      <c r="P122" s="62"/>
      <c r="Q122" s="62"/>
      <c r="R122" s="62"/>
      <c r="S122" s="100"/>
      <c r="T122" s="100"/>
    </row>
    <row r="123" spans="2:20" s="23" customFormat="1" x14ac:dyDescent="0.2">
      <c r="B123" s="87"/>
      <c r="C123" s="40"/>
      <c r="D123" s="1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62"/>
      <c r="P123" s="62"/>
      <c r="Q123" s="62"/>
      <c r="R123" s="62"/>
      <c r="S123" s="100"/>
      <c r="T123" s="100"/>
    </row>
    <row r="124" spans="2:20" s="23" customFormat="1" x14ac:dyDescent="0.2">
      <c r="B124" s="87"/>
      <c r="C124" s="40"/>
      <c r="D124" s="1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62"/>
      <c r="P124" s="62"/>
      <c r="Q124" s="62"/>
      <c r="R124" s="62"/>
      <c r="S124" s="100"/>
      <c r="T124" s="100"/>
    </row>
    <row r="125" spans="2:20" s="23" customFormat="1" x14ac:dyDescent="0.2">
      <c r="B125" s="87"/>
      <c r="C125" s="40"/>
      <c r="D125" s="1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62"/>
      <c r="P125" s="62"/>
      <c r="Q125" s="62"/>
      <c r="R125" s="62"/>
      <c r="S125" s="100"/>
      <c r="T125" s="100"/>
    </row>
    <row r="126" spans="2:20" s="23" customFormat="1" x14ac:dyDescent="0.2">
      <c r="B126" s="87"/>
      <c r="C126" s="40"/>
      <c r="D126" s="1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62"/>
      <c r="P126" s="62"/>
      <c r="Q126" s="62"/>
      <c r="R126" s="62"/>
      <c r="S126" s="100"/>
      <c r="T126" s="100"/>
    </row>
    <row r="127" spans="2:20" s="23" customFormat="1" x14ac:dyDescent="0.2">
      <c r="B127" s="87"/>
      <c r="C127" s="40"/>
      <c r="D127" s="1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62"/>
      <c r="P127" s="62"/>
      <c r="Q127" s="62"/>
      <c r="R127" s="62"/>
      <c r="S127" s="100"/>
      <c r="T127" s="100"/>
    </row>
    <row r="128" spans="2:20" s="23" customFormat="1" x14ac:dyDescent="0.2">
      <c r="B128" s="87"/>
      <c r="C128" s="40"/>
      <c r="D128" s="1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62"/>
      <c r="P128" s="62"/>
      <c r="Q128" s="62"/>
      <c r="R128" s="62"/>
      <c r="S128" s="100"/>
      <c r="T128" s="100"/>
    </row>
    <row r="129" spans="2:20" s="23" customFormat="1" x14ac:dyDescent="0.2">
      <c r="B129" s="87"/>
      <c r="C129" s="40"/>
      <c r="D129" s="1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62"/>
      <c r="P129" s="62"/>
      <c r="Q129" s="62"/>
      <c r="R129" s="62"/>
      <c r="S129" s="100"/>
      <c r="T129" s="100"/>
    </row>
    <row r="130" spans="2:20" s="23" customFormat="1" x14ac:dyDescent="0.2">
      <c r="B130" s="87"/>
      <c r="C130" s="40"/>
      <c r="D130" s="1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62"/>
      <c r="P130" s="62"/>
      <c r="Q130" s="62"/>
      <c r="R130" s="62"/>
      <c r="S130" s="100"/>
      <c r="T130" s="100"/>
    </row>
    <row r="131" spans="2:20" s="23" customFormat="1" x14ac:dyDescent="0.2">
      <c r="B131" s="87"/>
      <c r="C131" s="40"/>
      <c r="D131" s="1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62"/>
      <c r="P131" s="62"/>
      <c r="Q131" s="62"/>
      <c r="R131" s="62"/>
      <c r="S131" s="100"/>
      <c r="T131" s="100"/>
    </row>
    <row r="132" spans="2:20" s="23" customFormat="1" x14ac:dyDescent="0.2">
      <c r="B132" s="87"/>
      <c r="C132" s="40"/>
      <c r="D132" s="1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62"/>
      <c r="P132" s="62"/>
      <c r="Q132" s="62"/>
      <c r="R132" s="62"/>
      <c r="S132" s="100"/>
      <c r="T132" s="100"/>
    </row>
    <row r="133" spans="2:20" s="23" customFormat="1" x14ac:dyDescent="0.2">
      <c r="B133" s="87"/>
      <c r="C133" s="40"/>
      <c r="D133" s="1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62"/>
      <c r="P133" s="62"/>
      <c r="Q133" s="62"/>
      <c r="R133" s="62"/>
      <c r="S133" s="100"/>
      <c r="T133" s="100"/>
    </row>
    <row r="134" spans="2:20" s="23" customFormat="1" x14ac:dyDescent="0.2">
      <c r="B134" s="87"/>
      <c r="C134" s="40"/>
      <c r="D134" s="1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62"/>
      <c r="P134" s="62"/>
      <c r="Q134" s="62"/>
      <c r="R134" s="62"/>
      <c r="S134" s="100"/>
      <c r="T134" s="100"/>
    </row>
    <row r="135" spans="2:20" s="23" customFormat="1" x14ac:dyDescent="0.2">
      <c r="B135" s="87"/>
      <c r="C135" s="40"/>
      <c r="D135" s="1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62"/>
      <c r="P135" s="62"/>
      <c r="Q135" s="62"/>
      <c r="R135" s="62"/>
      <c r="S135" s="100"/>
      <c r="T135" s="100"/>
    </row>
    <row r="136" spans="2:20" s="23" customFormat="1" x14ac:dyDescent="0.2">
      <c r="B136" s="87"/>
      <c r="C136" s="40"/>
      <c r="D136" s="1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62"/>
      <c r="P136" s="62"/>
      <c r="Q136" s="62"/>
      <c r="R136" s="62"/>
      <c r="S136" s="100"/>
      <c r="T136" s="100"/>
    </row>
    <row r="137" spans="2:20" s="23" customFormat="1" x14ac:dyDescent="0.2">
      <c r="B137" s="87"/>
      <c r="C137" s="40"/>
      <c r="D137" s="1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62"/>
      <c r="P137" s="62"/>
      <c r="Q137" s="62"/>
      <c r="R137" s="62"/>
      <c r="S137" s="100"/>
      <c r="T137" s="100"/>
    </row>
    <row r="138" spans="2:20" s="23" customFormat="1" x14ac:dyDescent="0.2">
      <c r="B138" s="87"/>
      <c r="C138" s="40"/>
      <c r="D138" s="1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62"/>
      <c r="P138" s="62"/>
      <c r="Q138" s="62"/>
      <c r="R138" s="62"/>
      <c r="S138" s="100"/>
      <c r="T138" s="100"/>
    </row>
    <row r="139" spans="2:20" s="23" customFormat="1" x14ac:dyDescent="0.2">
      <c r="B139" s="87"/>
      <c r="C139" s="40"/>
      <c r="D139" s="1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62"/>
      <c r="P139" s="62"/>
      <c r="Q139" s="62"/>
      <c r="R139" s="62"/>
      <c r="S139" s="100"/>
      <c r="T139" s="100"/>
    </row>
    <row r="140" spans="2:20" s="23" customFormat="1" x14ac:dyDescent="0.2">
      <c r="B140" s="87"/>
      <c r="C140" s="40"/>
      <c r="D140" s="1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62"/>
      <c r="P140" s="62"/>
      <c r="Q140" s="62"/>
      <c r="R140" s="62"/>
      <c r="S140" s="100"/>
      <c r="T140" s="100"/>
    </row>
    <row r="141" spans="2:20" s="23" customFormat="1" x14ac:dyDescent="0.2">
      <c r="B141" s="87"/>
      <c r="C141" s="40"/>
      <c r="D141" s="1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62"/>
      <c r="P141" s="62"/>
      <c r="Q141" s="62"/>
      <c r="R141" s="62"/>
      <c r="S141" s="100"/>
      <c r="T141" s="100"/>
    </row>
    <row r="142" spans="2:20" s="23" customFormat="1" x14ac:dyDescent="0.2">
      <c r="B142" s="87"/>
      <c r="C142" s="40"/>
      <c r="D142" s="1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62"/>
      <c r="P142" s="62"/>
      <c r="Q142" s="62"/>
      <c r="R142" s="62"/>
      <c r="S142" s="100"/>
      <c r="T142" s="100"/>
    </row>
    <row r="143" spans="2:20" s="23" customFormat="1" x14ac:dyDescent="0.2">
      <c r="B143" s="87"/>
      <c r="C143" s="40"/>
      <c r="D143" s="1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62"/>
      <c r="P143" s="62"/>
      <c r="Q143" s="62"/>
      <c r="R143" s="62"/>
      <c r="S143" s="100"/>
      <c r="T143" s="100"/>
    </row>
    <row r="144" spans="2:20" s="23" customFormat="1" x14ac:dyDescent="0.2">
      <c r="B144" s="87"/>
      <c r="C144" s="40"/>
      <c r="D144" s="1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62"/>
      <c r="P144" s="62"/>
      <c r="Q144" s="62"/>
      <c r="R144" s="62"/>
      <c r="S144" s="100"/>
      <c r="T144" s="100"/>
    </row>
    <row r="145" spans="2:20" s="23" customFormat="1" x14ac:dyDescent="0.2">
      <c r="B145" s="87"/>
      <c r="C145" s="40"/>
      <c r="D145" s="1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62"/>
      <c r="P145" s="62"/>
      <c r="Q145" s="62"/>
      <c r="R145" s="62"/>
      <c r="S145" s="100"/>
      <c r="T145" s="100"/>
    </row>
    <row r="146" spans="2:20" s="23" customFormat="1" x14ac:dyDescent="0.2">
      <c r="B146" s="87"/>
      <c r="C146" s="40"/>
      <c r="D146" s="1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62"/>
      <c r="P146" s="62"/>
      <c r="Q146" s="62"/>
      <c r="R146" s="62"/>
      <c r="S146" s="100"/>
      <c r="T146" s="100"/>
    </row>
    <row r="147" spans="2:20" s="23" customFormat="1" x14ac:dyDescent="0.2">
      <c r="B147" s="87"/>
      <c r="C147" s="40"/>
      <c r="D147" s="1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62"/>
      <c r="P147" s="62"/>
      <c r="Q147" s="62"/>
      <c r="R147" s="62"/>
      <c r="S147" s="100"/>
      <c r="T147" s="100"/>
    </row>
    <row r="148" spans="2:20" s="23" customFormat="1" x14ac:dyDescent="0.2">
      <c r="B148" s="87"/>
      <c r="C148" s="40"/>
      <c r="D148" s="1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62"/>
      <c r="P148" s="62"/>
      <c r="Q148" s="62"/>
      <c r="R148" s="62"/>
      <c r="S148" s="100"/>
      <c r="T148" s="100"/>
    </row>
    <row r="149" spans="2:20" s="23" customFormat="1" x14ac:dyDescent="0.2">
      <c r="B149" s="87"/>
      <c r="C149" s="40"/>
      <c r="D149" s="1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62"/>
      <c r="P149" s="62"/>
      <c r="Q149" s="62"/>
      <c r="R149" s="62"/>
      <c r="S149" s="100"/>
      <c r="T149" s="100"/>
    </row>
    <row r="150" spans="2:20" s="23" customFormat="1" x14ac:dyDescent="0.2">
      <c r="B150" s="87"/>
      <c r="C150" s="40"/>
      <c r="D150" s="1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62"/>
      <c r="P150" s="62"/>
      <c r="Q150" s="62"/>
      <c r="R150" s="62"/>
      <c r="S150" s="100"/>
      <c r="T150" s="100"/>
    </row>
    <row r="151" spans="2:20" s="23" customFormat="1" x14ac:dyDescent="0.2">
      <c r="B151" s="87"/>
      <c r="C151" s="40"/>
      <c r="D151" s="1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62"/>
      <c r="P151" s="62"/>
      <c r="Q151" s="62"/>
      <c r="R151" s="62"/>
      <c r="S151" s="100"/>
      <c r="T151" s="100"/>
    </row>
    <row r="152" spans="2:20" s="23" customFormat="1" x14ac:dyDescent="0.2">
      <c r="B152" s="87"/>
      <c r="C152" s="40"/>
      <c r="D152" s="1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62"/>
      <c r="P152" s="62"/>
      <c r="Q152" s="62"/>
      <c r="R152" s="62"/>
      <c r="S152" s="100"/>
      <c r="T152" s="100"/>
    </row>
    <row r="153" spans="2:20" s="23" customFormat="1" x14ac:dyDescent="0.2">
      <c r="B153" s="87"/>
      <c r="C153" s="40"/>
      <c r="D153" s="1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62"/>
      <c r="P153" s="62"/>
      <c r="Q153" s="62"/>
      <c r="R153" s="62"/>
      <c r="S153" s="100"/>
      <c r="T153" s="100"/>
    </row>
    <row r="154" spans="2:20" s="23" customFormat="1" x14ac:dyDescent="0.2">
      <c r="B154" s="87"/>
      <c r="C154" s="40"/>
      <c r="D154" s="1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62"/>
      <c r="P154" s="62"/>
      <c r="Q154" s="62"/>
      <c r="R154" s="62"/>
      <c r="S154" s="100"/>
      <c r="T154" s="100"/>
    </row>
    <row r="155" spans="2:20" s="23" customFormat="1" x14ac:dyDescent="0.2">
      <c r="B155" s="87"/>
      <c r="C155" s="40"/>
      <c r="D155" s="1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62"/>
      <c r="P155" s="62"/>
      <c r="Q155" s="62"/>
      <c r="R155" s="62"/>
      <c r="S155" s="100"/>
      <c r="T155" s="100"/>
    </row>
    <row r="156" spans="2:20" s="23" customFormat="1" x14ac:dyDescent="0.2">
      <c r="B156" s="87"/>
      <c r="C156" s="40"/>
      <c r="D156" s="1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62"/>
      <c r="P156" s="62"/>
      <c r="Q156" s="62"/>
      <c r="R156" s="62"/>
      <c r="S156" s="100"/>
      <c r="T156" s="100"/>
    </row>
    <row r="157" spans="2:20" s="23" customFormat="1" x14ac:dyDescent="0.2">
      <c r="B157" s="87"/>
      <c r="C157" s="40"/>
      <c r="D157" s="1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62"/>
      <c r="P157" s="62"/>
      <c r="Q157" s="62"/>
      <c r="R157" s="62"/>
      <c r="S157" s="100"/>
      <c r="T157" s="100"/>
    </row>
    <row r="158" spans="2:20" s="23" customFormat="1" x14ac:dyDescent="0.2">
      <c r="B158" s="87"/>
      <c r="C158" s="40"/>
      <c r="D158" s="1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62"/>
      <c r="P158" s="62"/>
      <c r="Q158" s="62"/>
      <c r="R158" s="62"/>
      <c r="S158" s="100"/>
      <c r="T158" s="100"/>
    </row>
    <row r="159" spans="2:20" s="23" customFormat="1" x14ac:dyDescent="0.2">
      <c r="B159" s="87"/>
      <c r="C159" s="40"/>
      <c r="D159" s="1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62"/>
      <c r="P159" s="62"/>
      <c r="Q159" s="62"/>
      <c r="R159" s="62"/>
      <c r="S159" s="100"/>
      <c r="T159" s="100"/>
    </row>
    <row r="160" spans="2:20" s="23" customFormat="1" x14ac:dyDescent="0.2">
      <c r="B160" s="87"/>
      <c r="C160" s="40"/>
      <c r="D160" s="1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62"/>
      <c r="P160" s="62"/>
      <c r="Q160" s="62"/>
      <c r="R160" s="62"/>
      <c r="S160" s="100"/>
      <c r="T160" s="100"/>
    </row>
    <row r="161" spans="2:20" s="23" customFormat="1" x14ac:dyDescent="0.2">
      <c r="B161" s="87"/>
      <c r="C161" s="40"/>
      <c r="D161" s="1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62"/>
      <c r="P161" s="62"/>
      <c r="Q161" s="62"/>
      <c r="R161" s="62"/>
      <c r="S161" s="100"/>
      <c r="T161" s="100"/>
    </row>
    <row r="162" spans="2:20" s="23" customFormat="1" x14ac:dyDescent="0.2">
      <c r="B162" s="87"/>
      <c r="C162" s="40"/>
      <c r="D162" s="1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62"/>
      <c r="P162" s="62"/>
      <c r="Q162" s="62"/>
      <c r="R162" s="62"/>
      <c r="S162" s="100"/>
      <c r="T162" s="100"/>
    </row>
    <row r="163" spans="2:20" s="23" customFormat="1" x14ac:dyDescent="0.2">
      <c r="B163" s="87"/>
      <c r="C163" s="40"/>
      <c r="D163" s="1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62"/>
      <c r="P163" s="62"/>
      <c r="Q163" s="62"/>
      <c r="R163" s="62"/>
      <c r="S163" s="100"/>
      <c r="T163" s="100"/>
    </row>
    <row r="164" spans="2:20" s="23" customFormat="1" x14ac:dyDescent="0.2">
      <c r="B164" s="87"/>
      <c r="C164" s="40"/>
      <c r="D164" s="1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62"/>
      <c r="P164" s="62"/>
      <c r="Q164" s="62"/>
      <c r="R164" s="62"/>
      <c r="S164" s="100"/>
      <c r="T164" s="100"/>
    </row>
    <row r="165" spans="2:20" s="23" customFormat="1" x14ac:dyDescent="0.2">
      <c r="B165" s="87"/>
      <c r="C165" s="40"/>
      <c r="D165" s="1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62"/>
      <c r="P165" s="62"/>
      <c r="Q165" s="62"/>
      <c r="R165" s="62"/>
      <c r="S165" s="100"/>
      <c r="T165" s="100"/>
    </row>
    <row r="166" spans="2:20" s="23" customFormat="1" x14ac:dyDescent="0.2">
      <c r="B166" s="87"/>
      <c r="C166" s="40"/>
      <c r="D166" s="1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62"/>
      <c r="P166" s="62"/>
      <c r="Q166" s="62"/>
      <c r="R166" s="62"/>
      <c r="S166" s="100"/>
      <c r="T166" s="100"/>
    </row>
    <row r="167" spans="2:20" s="23" customFormat="1" x14ac:dyDescent="0.2">
      <c r="B167" s="87"/>
      <c r="C167" s="40"/>
      <c r="D167" s="1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62"/>
      <c r="P167" s="62"/>
      <c r="Q167" s="62"/>
      <c r="R167" s="62"/>
      <c r="S167" s="100"/>
      <c r="T167" s="100"/>
    </row>
    <row r="168" spans="2:20" s="23" customFormat="1" x14ac:dyDescent="0.2">
      <c r="B168" s="87"/>
      <c r="C168" s="40"/>
      <c r="D168" s="1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62"/>
      <c r="P168" s="62"/>
      <c r="Q168" s="62"/>
      <c r="R168" s="62"/>
      <c r="S168" s="100"/>
      <c r="T168" s="100"/>
    </row>
    <row r="169" spans="2:20" s="23" customFormat="1" x14ac:dyDescent="0.2">
      <c r="B169" s="87"/>
      <c r="C169" s="40"/>
      <c r="D169" s="1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62"/>
      <c r="P169" s="62"/>
      <c r="Q169" s="62"/>
      <c r="R169" s="62"/>
      <c r="S169" s="100"/>
      <c r="T169" s="100"/>
    </row>
    <row r="170" spans="2:20" s="23" customFormat="1" x14ac:dyDescent="0.2">
      <c r="B170" s="87"/>
      <c r="C170" s="40"/>
      <c r="D170" s="1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62"/>
      <c r="P170" s="62"/>
      <c r="Q170" s="62"/>
      <c r="R170" s="62"/>
      <c r="S170" s="100"/>
      <c r="T170" s="100"/>
    </row>
    <row r="171" spans="2:20" s="23" customFormat="1" x14ac:dyDescent="0.2">
      <c r="B171" s="87"/>
      <c r="C171" s="40"/>
      <c r="D171" s="1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62"/>
      <c r="P171" s="62"/>
      <c r="Q171" s="62"/>
      <c r="R171" s="62"/>
      <c r="S171" s="100"/>
      <c r="T171" s="100"/>
    </row>
    <row r="172" spans="2:20" s="23" customFormat="1" x14ac:dyDescent="0.2">
      <c r="B172" s="87"/>
      <c r="C172" s="40"/>
      <c r="D172" s="1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62"/>
      <c r="P172" s="62"/>
      <c r="Q172" s="62"/>
      <c r="R172" s="62"/>
      <c r="S172" s="100"/>
      <c r="T172" s="100"/>
    </row>
    <row r="173" spans="2:20" s="23" customFormat="1" x14ac:dyDescent="0.2">
      <c r="B173" s="87"/>
      <c r="C173" s="40"/>
      <c r="D173" s="1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62"/>
      <c r="P173" s="62"/>
      <c r="Q173" s="62"/>
      <c r="R173" s="62"/>
      <c r="S173" s="100"/>
      <c r="T173" s="100"/>
    </row>
    <row r="174" spans="2:20" s="23" customFormat="1" x14ac:dyDescent="0.2">
      <c r="B174" s="87"/>
      <c r="C174" s="40"/>
      <c r="D174" s="1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62"/>
      <c r="P174" s="62"/>
      <c r="Q174" s="62"/>
      <c r="R174" s="62"/>
      <c r="S174" s="100"/>
      <c r="T174" s="100"/>
    </row>
    <row r="175" spans="2:20" s="23" customFormat="1" x14ac:dyDescent="0.2">
      <c r="B175" s="87"/>
      <c r="C175" s="40"/>
      <c r="D175" s="1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62"/>
      <c r="P175" s="62"/>
      <c r="Q175" s="62"/>
      <c r="R175" s="62"/>
      <c r="S175" s="100"/>
      <c r="T175" s="100"/>
    </row>
    <row r="176" spans="2:20" s="23" customFormat="1" x14ac:dyDescent="0.2">
      <c r="B176" s="87"/>
      <c r="C176" s="40"/>
      <c r="D176" s="1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62"/>
      <c r="P176" s="62"/>
      <c r="Q176" s="62"/>
      <c r="R176" s="62"/>
      <c r="S176" s="100"/>
      <c r="T176" s="100"/>
    </row>
    <row r="177" spans="2:20" s="23" customFormat="1" x14ac:dyDescent="0.2">
      <c r="B177" s="87"/>
      <c r="C177" s="40"/>
      <c r="D177" s="1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62"/>
      <c r="P177" s="62"/>
      <c r="Q177" s="62"/>
      <c r="R177" s="62"/>
      <c r="S177" s="100"/>
      <c r="T177" s="100"/>
    </row>
    <row r="178" spans="2:20" s="23" customFormat="1" x14ac:dyDescent="0.2">
      <c r="B178" s="87"/>
      <c r="C178" s="40"/>
      <c r="D178" s="1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62"/>
      <c r="P178" s="62"/>
      <c r="Q178" s="62"/>
      <c r="R178" s="62"/>
      <c r="S178" s="100"/>
      <c r="T178" s="100"/>
    </row>
    <row r="179" spans="2:20" s="23" customFormat="1" x14ac:dyDescent="0.2">
      <c r="B179" s="87"/>
      <c r="C179" s="40"/>
      <c r="D179" s="1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62"/>
      <c r="P179" s="62"/>
      <c r="Q179" s="62"/>
      <c r="R179" s="62"/>
      <c r="S179" s="100"/>
      <c r="T179" s="100"/>
    </row>
    <row r="180" spans="2:20" s="23" customFormat="1" x14ac:dyDescent="0.2">
      <c r="B180" s="87"/>
      <c r="C180" s="40"/>
      <c r="D180" s="1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62"/>
      <c r="P180" s="62"/>
      <c r="Q180" s="62"/>
      <c r="R180" s="62"/>
      <c r="S180" s="100"/>
      <c r="T180" s="100"/>
    </row>
    <row r="181" spans="2:20" s="23" customFormat="1" x14ac:dyDescent="0.2">
      <c r="B181" s="87"/>
      <c r="C181" s="40"/>
      <c r="D181" s="1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62"/>
      <c r="P181" s="62"/>
      <c r="Q181" s="62"/>
      <c r="R181" s="62"/>
      <c r="S181" s="100"/>
      <c r="T181" s="100"/>
    </row>
    <row r="182" spans="2:20" s="23" customFormat="1" x14ac:dyDescent="0.2">
      <c r="B182" s="87"/>
      <c r="C182" s="40"/>
      <c r="D182" s="1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62"/>
      <c r="P182" s="62"/>
      <c r="Q182" s="62"/>
      <c r="R182" s="62"/>
      <c r="S182" s="100"/>
      <c r="T182" s="100"/>
    </row>
    <row r="183" spans="2:20" s="23" customFormat="1" x14ac:dyDescent="0.2">
      <c r="B183" s="87"/>
      <c r="C183" s="40"/>
      <c r="D183" s="1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62"/>
      <c r="P183" s="62"/>
      <c r="Q183" s="62"/>
      <c r="R183" s="62"/>
      <c r="S183" s="100"/>
      <c r="T183" s="100"/>
    </row>
    <row r="184" spans="2:20" s="23" customFormat="1" x14ac:dyDescent="0.2">
      <c r="B184" s="87"/>
      <c r="C184" s="40"/>
      <c r="D184" s="1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62"/>
      <c r="P184" s="62"/>
      <c r="Q184" s="62"/>
      <c r="R184" s="62"/>
      <c r="S184" s="100"/>
      <c r="T184" s="100"/>
    </row>
    <row r="185" spans="2:20" s="23" customFormat="1" x14ac:dyDescent="0.2">
      <c r="B185" s="87"/>
      <c r="C185" s="40"/>
      <c r="D185" s="1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62"/>
      <c r="P185" s="62"/>
      <c r="Q185" s="62"/>
      <c r="R185" s="62"/>
      <c r="S185" s="100"/>
      <c r="T185" s="100"/>
    </row>
    <row r="186" spans="2:20" s="23" customFormat="1" x14ac:dyDescent="0.2">
      <c r="B186" s="87"/>
      <c r="C186" s="40"/>
      <c r="D186" s="1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62"/>
      <c r="P186" s="62"/>
      <c r="Q186" s="62"/>
      <c r="R186" s="62"/>
      <c r="S186" s="100"/>
      <c r="T186" s="100"/>
    </row>
    <row r="187" spans="2:20" s="23" customFormat="1" x14ac:dyDescent="0.2">
      <c r="B187" s="87"/>
      <c r="C187" s="40"/>
      <c r="D187" s="1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62"/>
      <c r="P187" s="62"/>
      <c r="Q187" s="62"/>
      <c r="R187" s="62"/>
      <c r="S187" s="100"/>
      <c r="T187" s="100"/>
    </row>
    <row r="188" spans="2:20" s="23" customFormat="1" x14ac:dyDescent="0.2">
      <c r="B188" s="87"/>
      <c r="C188" s="40"/>
      <c r="D188" s="1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62"/>
      <c r="P188" s="62"/>
      <c r="Q188" s="62"/>
      <c r="R188" s="62"/>
      <c r="S188" s="100"/>
      <c r="T188" s="100"/>
    </row>
    <row r="189" spans="2:20" s="23" customFormat="1" x14ac:dyDescent="0.2">
      <c r="B189" s="87"/>
      <c r="C189" s="40"/>
      <c r="D189" s="1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62"/>
      <c r="P189" s="62"/>
      <c r="Q189" s="62"/>
      <c r="R189" s="62"/>
      <c r="S189" s="100"/>
      <c r="T189" s="100"/>
    </row>
    <row r="190" spans="2:20" s="23" customFormat="1" x14ac:dyDescent="0.2">
      <c r="B190" s="87"/>
      <c r="C190" s="40"/>
      <c r="D190" s="1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62"/>
      <c r="P190" s="62"/>
      <c r="Q190" s="62"/>
      <c r="R190" s="62"/>
      <c r="S190" s="100"/>
      <c r="T190" s="100"/>
    </row>
    <row r="191" spans="2:20" s="23" customFormat="1" x14ac:dyDescent="0.2">
      <c r="B191" s="87"/>
      <c r="C191" s="40"/>
      <c r="D191" s="1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62"/>
      <c r="P191" s="62"/>
      <c r="Q191" s="62"/>
      <c r="R191" s="62"/>
      <c r="S191" s="100"/>
      <c r="T191" s="100"/>
    </row>
    <row r="192" spans="2:20" s="23" customFormat="1" x14ac:dyDescent="0.2">
      <c r="B192" s="87"/>
      <c r="C192" s="40"/>
      <c r="D192" s="1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62"/>
      <c r="P192" s="62"/>
      <c r="Q192" s="62"/>
      <c r="R192" s="62"/>
      <c r="S192" s="100"/>
      <c r="T192" s="100"/>
    </row>
    <row r="193" spans="2:20" s="23" customFormat="1" x14ac:dyDescent="0.2">
      <c r="B193" s="87"/>
      <c r="C193" s="40"/>
      <c r="D193" s="1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62"/>
      <c r="P193" s="62"/>
      <c r="Q193" s="62"/>
      <c r="R193" s="62"/>
      <c r="S193" s="100"/>
      <c r="T193" s="100"/>
    </row>
    <row r="194" spans="2:20" s="23" customFormat="1" x14ac:dyDescent="0.2">
      <c r="B194" s="87"/>
      <c r="C194" s="40"/>
      <c r="D194" s="1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62"/>
      <c r="P194" s="62"/>
      <c r="Q194" s="62"/>
      <c r="R194" s="62"/>
      <c r="S194" s="100"/>
      <c r="T194" s="100"/>
    </row>
    <row r="195" spans="2:20" s="23" customFormat="1" x14ac:dyDescent="0.2">
      <c r="B195" s="87"/>
      <c r="C195" s="40"/>
      <c r="D195" s="1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62"/>
      <c r="P195" s="62"/>
      <c r="Q195" s="62"/>
      <c r="R195" s="62"/>
      <c r="S195" s="100"/>
      <c r="T195" s="100"/>
    </row>
    <row r="196" spans="2:20" s="23" customFormat="1" x14ac:dyDescent="0.2">
      <c r="B196" s="87"/>
      <c r="C196" s="40"/>
      <c r="D196" s="1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62"/>
      <c r="P196" s="62"/>
      <c r="Q196" s="62"/>
      <c r="R196" s="62"/>
      <c r="S196" s="100"/>
      <c r="T196" s="100"/>
    </row>
    <row r="197" spans="2:20" s="23" customFormat="1" x14ac:dyDescent="0.2">
      <c r="B197" s="87"/>
      <c r="C197" s="40"/>
      <c r="D197" s="1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62"/>
      <c r="P197" s="62"/>
      <c r="Q197" s="62"/>
      <c r="R197" s="62"/>
      <c r="S197" s="100"/>
      <c r="T197" s="100"/>
    </row>
    <row r="198" spans="2:20" s="23" customFormat="1" x14ac:dyDescent="0.2">
      <c r="B198" s="87"/>
      <c r="C198" s="40"/>
      <c r="D198" s="1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62"/>
      <c r="P198" s="62"/>
      <c r="Q198" s="62"/>
      <c r="R198" s="62"/>
      <c r="S198" s="100"/>
      <c r="T198" s="100"/>
    </row>
    <row r="199" spans="2:20" s="23" customFormat="1" x14ac:dyDescent="0.2">
      <c r="B199" s="87"/>
      <c r="C199" s="40"/>
      <c r="D199" s="1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62"/>
      <c r="P199" s="62"/>
      <c r="Q199" s="62"/>
      <c r="R199" s="62"/>
      <c r="S199" s="100"/>
      <c r="T199" s="100"/>
    </row>
    <row r="200" spans="2:20" s="23" customFormat="1" x14ac:dyDescent="0.2">
      <c r="B200" s="87"/>
      <c r="C200" s="40"/>
      <c r="D200" s="1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62"/>
      <c r="P200" s="62"/>
      <c r="Q200" s="62"/>
      <c r="R200" s="62"/>
      <c r="S200" s="100"/>
      <c r="T200" s="100"/>
    </row>
    <row r="201" spans="2:20" s="23" customFormat="1" x14ac:dyDescent="0.2">
      <c r="B201" s="87"/>
      <c r="C201" s="40"/>
      <c r="D201" s="1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62"/>
      <c r="P201" s="62"/>
      <c r="Q201" s="62"/>
      <c r="R201" s="62"/>
      <c r="S201" s="100"/>
      <c r="T201" s="100"/>
    </row>
    <row r="202" spans="2:20" s="23" customFormat="1" x14ac:dyDescent="0.2">
      <c r="B202" s="87"/>
      <c r="C202" s="40"/>
      <c r="D202" s="1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62"/>
      <c r="P202" s="62"/>
      <c r="Q202" s="62"/>
      <c r="R202" s="62"/>
      <c r="S202" s="100"/>
      <c r="T202" s="100"/>
    </row>
    <row r="203" spans="2:20" s="23" customFormat="1" x14ac:dyDescent="0.2">
      <c r="B203" s="87"/>
      <c r="C203" s="40"/>
      <c r="D203" s="1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62"/>
      <c r="P203" s="62"/>
      <c r="Q203" s="62"/>
      <c r="R203" s="62"/>
      <c r="S203" s="100"/>
      <c r="T203" s="100"/>
    </row>
    <row r="204" spans="2:20" s="23" customFormat="1" x14ac:dyDescent="0.2">
      <c r="B204" s="87"/>
      <c r="C204" s="40"/>
      <c r="D204" s="1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62"/>
      <c r="P204" s="62"/>
      <c r="Q204" s="62"/>
      <c r="R204" s="62"/>
      <c r="S204" s="100"/>
      <c r="T204" s="100"/>
    </row>
    <row r="205" spans="2:20" s="23" customFormat="1" x14ac:dyDescent="0.2">
      <c r="B205" s="87"/>
      <c r="C205" s="40"/>
      <c r="D205" s="1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62"/>
      <c r="P205" s="62"/>
      <c r="Q205" s="62"/>
      <c r="R205" s="62"/>
      <c r="S205" s="100"/>
      <c r="T205" s="100"/>
    </row>
    <row r="206" spans="2:20" s="23" customFormat="1" x14ac:dyDescent="0.2">
      <c r="B206" s="87"/>
      <c r="C206" s="40"/>
      <c r="D206" s="1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62"/>
      <c r="P206" s="62"/>
      <c r="Q206" s="62"/>
      <c r="R206" s="62"/>
      <c r="S206" s="100"/>
      <c r="T206" s="100"/>
    </row>
    <row r="207" spans="2:20" s="23" customFormat="1" x14ac:dyDescent="0.2">
      <c r="B207" s="87"/>
      <c r="C207" s="40"/>
      <c r="D207" s="1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62"/>
      <c r="P207" s="62"/>
      <c r="Q207" s="62"/>
      <c r="R207" s="62"/>
      <c r="S207" s="100"/>
      <c r="T207" s="100"/>
    </row>
    <row r="208" spans="2:20" s="23" customFormat="1" x14ac:dyDescent="0.2">
      <c r="B208" s="87"/>
      <c r="C208" s="40"/>
      <c r="D208" s="1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62"/>
      <c r="P208" s="62"/>
      <c r="Q208" s="62"/>
      <c r="R208" s="62"/>
      <c r="S208" s="100"/>
      <c r="T208" s="100"/>
    </row>
    <row r="209" spans="2:20" s="23" customFormat="1" x14ac:dyDescent="0.2">
      <c r="B209" s="87"/>
      <c r="C209" s="40"/>
      <c r="D209" s="1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62"/>
      <c r="P209" s="62"/>
      <c r="Q209" s="62"/>
      <c r="R209" s="62"/>
      <c r="S209" s="100"/>
      <c r="T209" s="100"/>
    </row>
    <row r="210" spans="2:20" s="23" customFormat="1" x14ac:dyDescent="0.2">
      <c r="B210" s="87"/>
      <c r="C210" s="40"/>
      <c r="D210" s="1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62"/>
      <c r="P210" s="62"/>
      <c r="Q210" s="62"/>
      <c r="R210" s="62"/>
      <c r="S210" s="100"/>
      <c r="T210" s="100"/>
    </row>
    <row r="211" spans="2:20" s="23" customFormat="1" x14ac:dyDescent="0.2">
      <c r="B211" s="87"/>
      <c r="C211" s="40"/>
      <c r="D211" s="1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62"/>
      <c r="P211" s="62"/>
      <c r="Q211" s="62"/>
      <c r="R211" s="62"/>
      <c r="S211" s="100"/>
      <c r="T211" s="100"/>
    </row>
    <row r="212" spans="2:20" s="23" customFormat="1" x14ac:dyDescent="0.2">
      <c r="B212" s="87"/>
      <c r="C212" s="40"/>
      <c r="D212" s="1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62"/>
      <c r="P212" s="62"/>
      <c r="Q212" s="62"/>
      <c r="R212" s="62"/>
      <c r="S212" s="100"/>
      <c r="T212" s="100"/>
    </row>
    <row r="213" spans="2:20" s="23" customFormat="1" x14ac:dyDescent="0.2">
      <c r="B213" s="87"/>
      <c r="C213" s="40"/>
      <c r="D213" s="1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62"/>
      <c r="P213" s="62"/>
      <c r="Q213" s="62"/>
      <c r="R213" s="62"/>
      <c r="S213" s="100"/>
      <c r="T213" s="100"/>
    </row>
    <row r="214" spans="2:20" s="23" customFormat="1" x14ac:dyDescent="0.2">
      <c r="B214" s="87"/>
      <c r="C214" s="40"/>
      <c r="D214" s="1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62"/>
      <c r="P214" s="62"/>
      <c r="Q214" s="62"/>
      <c r="R214" s="62"/>
      <c r="S214" s="100"/>
      <c r="T214" s="100"/>
    </row>
    <row r="215" spans="2:20" s="23" customFormat="1" x14ac:dyDescent="0.2">
      <c r="B215" s="87"/>
      <c r="C215" s="40"/>
      <c r="D215" s="1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62"/>
      <c r="P215" s="62"/>
      <c r="Q215" s="62"/>
      <c r="R215" s="62"/>
      <c r="S215" s="100"/>
      <c r="T215" s="100"/>
    </row>
    <row r="216" spans="2:20" s="23" customFormat="1" x14ac:dyDescent="0.2">
      <c r="B216" s="87"/>
      <c r="C216" s="40"/>
      <c r="D216" s="1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62"/>
      <c r="P216" s="62"/>
      <c r="Q216" s="62"/>
      <c r="R216" s="62"/>
      <c r="S216" s="100"/>
      <c r="T216" s="100"/>
    </row>
    <row r="217" spans="2:20" s="23" customFormat="1" x14ac:dyDescent="0.2">
      <c r="B217" s="87"/>
      <c r="C217" s="40"/>
      <c r="D217" s="1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62"/>
      <c r="P217" s="62"/>
      <c r="Q217" s="62"/>
      <c r="R217" s="62"/>
      <c r="S217" s="100"/>
      <c r="T217" s="100"/>
    </row>
    <row r="218" spans="2:20" s="23" customFormat="1" x14ac:dyDescent="0.2">
      <c r="B218" s="87"/>
      <c r="C218" s="40"/>
      <c r="D218" s="1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62"/>
      <c r="P218" s="62"/>
      <c r="Q218" s="62"/>
      <c r="R218" s="62"/>
      <c r="S218" s="100"/>
      <c r="T218" s="100"/>
    </row>
    <row r="219" spans="2:20" s="23" customFormat="1" x14ac:dyDescent="0.2">
      <c r="B219" s="87"/>
      <c r="C219" s="40"/>
      <c r="D219" s="1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62"/>
      <c r="P219" s="62"/>
      <c r="Q219" s="62"/>
      <c r="R219" s="62"/>
      <c r="S219" s="100"/>
      <c r="T219" s="100"/>
    </row>
    <row r="220" spans="2:20" s="23" customFormat="1" x14ac:dyDescent="0.2">
      <c r="B220" s="87"/>
      <c r="C220" s="40"/>
      <c r="D220" s="1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62"/>
      <c r="P220" s="62"/>
      <c r="Q220" s="62"/>
      <c r="R220" s="62"/>
      <c r="S220" s="100"/>
      <c r="T220" s="100"/>
    </row>
    <row r="221" spans="2:20" s="23" customFormat="1" x14ac:dyDescent="0.2">
      <c r="B221" s="87"/>
      <c r="C221" s="40"/>
      <c r="D221" s="1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62"/>
      <c r="P221" s="62"/>
      <c r="Q221" s="62"/>
      <c r="R221" s="62"/>
      <c r="S221" s="100"/>
      <c r="T221" s="100"/>
    </row>
    <row r="222" spans="2:20" s="23" customFormat="1" x14ac:dyDescent="0.2">
      <c r="B222" s="87"/>
      <c r="C222" s="40"/>
      <c r="D222" s="1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62"/>
      <c r="P222" s="62"/>
      <c r="Q222" s="62"/>
      <c r="R222" s="62"/>
      <c r="S222" s="100"/>
      <c r="T222" s="100"/>
    </row>
    <row r="223" spans="2:20" s="23" customFormat="1" x14ac:dyDescent="0.2">
      <c r="B223" s="87"/>
      <c r="C223" s="40"/>
      <c r="D223" s="1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62"/>
      <c r="P223" s="62"/>
      <c r="Q223" s="62"/>
      <c r="R223" s="62"/>
      <c r="S223" s="100"/>
      <c r="T223" s="100"/>
    </row>
    <row r="224" spans="2:20" s="23" customFormat="1" x14ac:dyDescent="0.2">
      <c r="B224" s="87"/>
      <c r="C224" s="40"/>
      <c r="D224" s="1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62"/>
      <c r="P224" s="62"/>
      <c r="Q224" s="62"/>
      <c r="R224" s="62"/>
      <c r="S224" s="100"/>
      <c r="T224" s="100"/>
    </row>
    <row r="225" spans="2:20" s="23" customFormat="1" x14ac:dyDescent="0.2">
      <c r="B225" s="87"/>
      <c r="C225" s="40"/>
      <c r="D225" s="1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62"/>
      <c r="P225" s="62"/>
      <c r="Q225" s="62"/>
      <c r="R225" s="62"/>
      <c r="S225" s="100"/>
      <c r="T225" s="100"/>
    </row>
    <row r="226" spans="2:20" s="23" customFormat="1" x14ac:dyDescent="0.2">
      <c r="B226" s="87"/>
      <c r="C226" s="40"/>
      <c r="D226" s="1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62"/>
      <c r="P226" s="62"/>
      <c r="Q226" s="62"/>
      <c r="R226" s="62"/>
      <c r="S226" s="100"/>
      <c r="T226" s="100"/>
    </row>
    <row r="227" spans="2:20" s="23" customFormat="1" x14ac:dyDescent="0.2">
      <c r="B227" s="87"/>
      <c r="C227" s="40"/>
      <c r="D227" s="1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62"/>
      <c r="P227" s="62"/>
      <c r="Q227" s="62"/>
      <c r="R227" s="62"/>
      <c r="S227" s="100"/>
      <c r="T227" s="100"/>
    </row>
    <row r="228" spans="2:20" s="23" customFormat="1" x14ac:dyDescent="0.2">
      <c r="B228" s="87"/>
      <c r="C228" s="40"/>
      <c r="D228" s="1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62"/>
      <c r="P228" s="62"/>
      <c r="Q228" s="62"/>
      <c r="R228" s="62"/>
      <c r="S228" s="100"/>
      <c r="T228" s="100"/>
    </row>
    <row r="229" spans="2:20" s="23" customFormat="1" x14ac:dyDescent="0.2">
      <c r="B229" s="87"/>
      <c r="C229" s="40"/>
      <c r="D229" s="1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62"/>
      <c r="P229" s="62"/>
      <c r="Q229" s="62"/>
      <c r="R229" s="62"/>
      <c r="S229" s="100"/>
      <c r="T229" s="100"/>
    </row>
    <row r="230" spans="2:20" s="23" customFormat="1" x14ac:dyDescent="0.2">
      <c r="B230" s="87"/>
      <c r="C230" s="40"/>
      <c r="D230" s="1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62"/>
      <c r="P230" s="62"/>
      <c r="Q230" s="62"/>
      <c r="R230" s="62"/>
      <c r="S230" s="100"/>
      <c r="T230" s="100"/>
    </row>
    <row r="231" spans="2:20" s="23" customFormat="1" x14ac:dyDescent="0.2">
      <c r="B231" s="87"/>
      <c r="C231" s="40"/>
      <c r="D231" s="1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62"/>
      <c r="P231" s="62"/>
      <c r="Q231" s="62"/>
      <c r="R231" s="62"/>
      <c r="S231" s="100"/>
      <c r="T231" s="100"/>
    </row>
    <row r="232" spans="2:20" s="23" customFormat="1" x14ac:dyDescent="0.2">
      <c r="B232" s="87"/>
      <c r="C232" s="40"/>
      <c r="D232" s="1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62"/>
      <c r="P232" s="62"/>
      <c r="Q232" s="62"/>
      <c r="R232" s="62"/>
      <c r="S232" s="100"/>
      <c r="T232" s="100"/>
    </row>
    <row r="233" spans="2:20" s="23" customFormat="1" x14ac:dyDescent="0.2">
      <c r="B233" s="87"/>
      <c r="C233" s="40"/>
      <c r="D233" s="1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62"/>
      <c r="P233" s="62"/>
      <c r="Q233" s="62"/>
      <c r="R233" s="62"/>
      <c r="S233" s="100"/>
      <c r="T233" s="100"/>
    </row>
    <row r="234" spans="2:20" s="23" customFormat="1" x14ac:dyDescent="0.2">
      <c r="B234" s="87"/>
      <c r="C234" s="40"/>
      <c r="D234" s="1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62"/>
      <c r="P234" s="62"/>
      <c r="Q234" s="62"/>
      <c r="R234" s="62"/>
      <c r="S234" s="100"/>
      <c r="T234" s="100"/>
    </row>
    <row r="235" spans="2:20" s="23" customFormat="1" x14ac:dyDescent="0.2">
      <c r="B235" s="87"/>
      <c r="C235" s="40"/>
      <c r="D235" s="1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62"/>
      <c r="P235" s="62"/>
      <c r="Q235" s="62"/>
      <c r="R235" s="62"/>
      <c r="S235" s="100"/>
      <c r="T235" s="100"/>
    </row>
    <row r="236" spans="2:20" s="23" customFormat="1" x14ac:dyDescent="0.2">
      <c r="B236" s="87"/>
      <c r="C236" s="40"/>
      <c r="D236" s="1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62"/>
      <c r="P236" s="62"/>
      <c r="Q236" s="62"/>
      <c r="R236" s="62"/>
      <c r="S236" s="100"/>
      <c r="T236" s="100"/>
    </row>
    <row r="237" spans="2:20" s="23" customFormat="1" x14ac:dyDescent="0.2">
      <c r="B237" s="87"/>
      <c r="C237" s="40"/>
      <c r="D237" s="1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62"/>
      <c r="P237" s="62"/>
      <c r="Q237" s="62"/>
      <c r="R237" s="62"/>
      <c r="S237" s="100"/>
      <c r="T237" s="100"/>
    </row>
    <row r="238" spans="2:20" s="23" customFormat="1" x14ac:dyDescent="0.2">
      <c r="B238" s="87"/>
      <c r="C238" s="40"/>
      <c r="D238" s="1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62"/>
      <c r="P238" s="62"/>
      <c r="Q238" s="62"/>
      <c r="R238" s="62"/>
      <c r="S238" s="100"/>
      <c r="T238" s="100"/>
    </row>
    <row r="239" spans="2:20" s="23" customFormat="1" x14ac:dyDescent="0.2">
      <c r="B239" s="87"/>
      <c r="C239" s="40"/>
      <c r="D239" s="1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62"/>
      <c r="P239" s="62"/>
      <c r="Q239" s="62"/>
      <c r="R239" s="62"/>
      <c r="S239" s="100"/>
      <c r="T239" s="100"/>
    </row>
    <row r="240" spans="2:20" s="23" customFormat="1" x14ac:dyDescent="0.2">
      <c r="B240" s="87"/>
      <c r="C240" s="40"/>
      <c r="D240" s="1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62"/>
      <c r="P240" s="62"/>
      <c r="Q240" s="62"/>
      <c r="R240" s="62"/>
      <c r="S240" s="100"/>
      <c r="T240" s="100"/>
    </row>
    <row r="241" spans="2:20" s="23" customFormat="1" x14ac:dyDescent="0.2">
      <c r="B241" s="87"/>
      <c r="C241" s="40"/>
      <c r="D241" s="1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62"/>
      <c r="P241" s="62"/>
      <c r="Q241" s="62"/>
      <c r="R241" s="62"/>
      <c r="S241" s="100"/>
      <c r="T241" s="100"/>
    </row>
    <row r="242" spans="2:20" s="23" customFormat="1" x14ac:dyDescent="0.2">
      <c r="B242" s="87"/>
      <c r="C242" s="40"/>
      <c r="D242" s="1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62"/>
      <c r="P242" s="62"/>
      <c r="Q242" s="62"/>
      <c r="R242" s="62"/>
      <c r="S242" s="100"/>
      <c r="T242" s="100"/>
    </row>
    <row r="243" spans="2:20" s="23" customFormat="1" x14ac:dyDescent="0.2">
      <c r="B243" s="87"/>
      <c r="C243" s="40"/>
      <c r="D243" s="1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62"/>
      <c r="P243" s="62"/>
      <c r="Q243" s="62"/>
      <c r="R243" s="62"/>
      <c r="S243" s="100"/>
      <c r="T243" s="100"/>
    </row>
    <row r="244" spans="2:20" s="23" customFormat="1" x14ac:dyDescent="0.2">
      <c r="B244" s="87"/>
      <c r="C244" s="40"/>
      <c r="D244" s="1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62"/>
      <c r="P244" s="62"/>
      <c r="Q244" s="62"/>
      <c r="R244" s="62"/>
      <c r="S244" s="100"/>
      <c r="T244" s="100"/>
    </row>
    <row r="245" spans="2:20" s="23" customFormat="1" x14ac:dyDescent="0.2">
      <c r="B245" s="87"/>
      <c r="C245" s="40"/>
      <c r="D245" s="1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62"/>
      <c r="P245" s="62"/>
      <c r="Q245" s="62"/>
      <c r="R245" s="62"/>
      <c r="S245" s="100"/>
      <c r="T245" s="100"/>
    </row>
    <row r="246" spans="2:20" s="23" customFormat="1" x14ac:dyDescent="0.2">
      <c r="B246" s="87"/>
      <c r="C246" s="40"/>
      <c r="D246" s="1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62"/>
      <c r="P246" s="62"/>
      <c r="Q246" s="62"/>
      <c r="R246" s="62"/>
      <c r="S246" s="100"/>
      <c r="T246" s="100"/>
    </row>
    <row r="247" spans="2:20" s="23" customFormat="1" x14ac:dyDescent="0.2">
      <c r="B247" s="87"/>
      <c r="C247" s="40"/>
      <c r="D247" s="1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62"/>
      <c r="P247" s="62"/>
      <c r="Q247" s="62"/>
      <c r="R247" s="62"/>
      <c r="S247" s="100"/>
      <c r="T247" s="100"/>
    </row>
    <row r="248" spans="2:20" s="23" customFormat="1" x14ac:dyDescent="0.2">
      <c r="B248" s="87"/>
      <c r="C248" s="40"/>
      <c r="D248" s="1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62"/>
      <c r="P248" s="62"/>
      <c r="Q248" s="62"/>
      <c r="R248" s="62"/>
      <c r="S248" s="100"/>
      <c r="T248" s="100"/>
    </row>
    <row r="249" spans="2:20" s="23" customFormat="1" x14ac:dyDescent="0.2">
      <c r="B249" s="87"/>
      <c r="C249" s="40"/>
      <c r="D249" s="1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62"/>
      <c r="P249" s="62"/>
      <c r="Q249" s="62"/>
      <c r="R249" s="62"/>
      <c r="S249" s="100"/>
      <c r="T249" s="100"/>
    </row>
    <row r="250" spans="2:20" s="23" customFormat="1" x14ac:dyDescent="0.2">
      <c r="B250" s="87"/>
      <c r="C250" s="40"/>
      <c r="D250" s="1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62"/>
      <c r="P250" s="62"/>
      <c r="Q250" s="62"/>
      <c r="R250" s="62"/>
      <c r="S250" s="100"/>
      <c r="T250" s="100"/>
    </row>
    <row r="251" spans="2:20" s="23" customFormat="1" x14ac:dyDescent="0.2">
      <c r="B251" s="87"/>
      <c r="C251" s="40"/>
      <c r="D251" s="1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62"/>
      <c r="P251" s="62"/>
      <c r="Q251" s="62"/>
      <c r="R251" s="62"/>
      <c r="S251" s="100"/>
      <c r="T251" s="100"/>
    </row>
    <row r="252" spans="2:20" s="23" customFormat="1" x14ac:dyDescent="0.2">
      <c r="B252" s="87"/>
      <c r="C252" s="40"/>
      <c r="D252" s="1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62"/>
      <c r="P252" s="62"/>
      <c r="Q252" s="62"/>
      <c r="R252" s="62"/>
      <c r="S252" s="100"/>
      <c r="T252" s="100"/>
    </row>
    <row r="253" spans="2:20" s="23" customFormat="1" x14ac:dyDescent="0.2">
      <c r="B253" s="87"/>
      <c r="C253" s="40"/>
      <c r="D253" s="1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62"/>
      <c r="P253" s="62"/>
      <c r="Q253" s="62"/>
      <c r="R253" s="62"/>
      <c r="S253" s="100"/>
      <c r="T253" s="100"/>
    </row>
    <row r="254" spans="2:20" s="23" customFormat="1" x14ac:dyDescent="0.2">
      <c r="B254" s="87"/>
      <c r="C254" s="40"/>
      <c r="D254" s="1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62"/>
      <c r="P254" s="62"/>
      <c r="Q254" s="62"/>
      <c r="R254" s="62"/>
      <c r="S254" s="100"/>
      <c r="T254" s="100"/>
    </row>
    <row r="255" spans="2:20" s="23" customFormat="1" x14ac:dyDescent="0.2">
      <c r="B255" s="87"/>
      <c r="C255" s="40"/>
      <c r="D255" s="1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62"/>
      <c r="P255" s="62"/>
      <c r="Q255" s="62"/>
      <c r="R255" s="62"/>
      <c r="S255" s="100"/>
      <c r="T255" s="100"/>
    </row>
    <row r="256" spans="2:20" s="23" customFormat="1" x14ac:dyDescent="0.2">
      <c r="B256" s="87"/>
      <c r="C256" s="40"/>
      <c r="D256" s="1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62"/>
      <c r="P256" s="62"/>
      <c r="Q256" s="62"/>
      <c r="R256" s="62"/>
      <c r="S256" s="100"/>
      <c r="T256" s="100"/>
    </row>
    <row r="257" spans="2:20" s="23" customFormat="1" x14ac:dyDescent="0.2">
      <c r="B257" s="87"/>
      <c r="C257" s="40"/>
      <c r="D257" s="1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62"/>
      <c r="P257" s="62"/>
      <c r="Q257" s="62"/>
      <c r="R257" s="62"/>
      <c r="S257" s="100"/>
      <c r="T257" s="100"/>
    </row>
    <row r="258" spans="2:20" s="23" customFormat="1" x14ac:dyDescent="0.2">
      <c r="B258" s="87"/>
      <c r="C258" s="40"/>
      <c r="D258" s="1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62"/>
      <c r="P258" s="62"/>
      <c r="Q258" s="62"/>
      <c r="R258" s="62"/>
      <c r="S258" s="100"/>
      <c r="T258" s="100"/>
    </row>
    <row r="259" spans="2:20" s="23" customFormat="1" x14ac:dyDescent="0.2">
      <c r="B259" s="87"/>
      <c r="C259" s="40"/>
      <c r="D259" s="1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62"/>
      <c r="P259" s="62"/>
      <c r="Q259" s="62"/>
      <c r="R259" s="62"/>
      <c r="S259" s="100"/>
      <c r="T259" s="100"/>
    </row>
    <row r="260" spans="2:20" s="23" customFormat="1" x14ac:dyDescent="0.2">
      <c r="B260" s="87"/>
      <c r="C260" s="40"/>
      <c r="D260" s="1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62"/>
      <c r="P260" s="62"/>
      <c r="Q260" s="62"/>
      <c r="R260" s="62"/>
      <c r="S260" s="100"/>
      <c r="T260" s="100"/>
    </row>
    <row r="261" spans="2:20" s="23" customFormat="1" x14ac:dyDescent="0.2">
      <c r="B261" s="87"/>
      <c r="C261" s="40"/>
      <c r="D261" s="1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62"/>
      <c r="P261" s="62"/>
      <c r="Q261" s="62"/>
      <c r="R261" s="62"/>
      <c r="S261" s="100"/>
      <c r="T261" s="100"/>
    </row>
    <row r="262" spans="2:20" s="23" customFormat="1" x14ac:dyDescent="0.2">
      <c r="B262" s="87"/>
      <c r="C262" s="40"/>
      <c r="D262" s="1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62"/>
      <c r="P262" s="62"/>
      <c r="Q262" s="62"/>
      <c r="R262" s="62"/>
      <c r="S262" s="100"/>
      <c r="T262" s="100"/>
    </row>
    <row r="263" spans="2:20" s="23" customFormat="1" x14ac:dyDescent="0.2">
      <c r="B263" s="87"/>
      <c r="C263" s="40"/>
      <c r="D263" s="1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62"/>
      <c r="P263" s="62"/>
      <c r="Q263" s="62"/>
      <c r="R263" s="62"/>
      <c r="S263" s="100"/>
      <c r="T263" s="100"/>
    </row>
    <row r="264" spans="2:20" s="23" customFormat="1" x14ac:dyDescent="0.2">
      <c r="B264" s="87"/>
      <c r="C264" s="40"/>
      <c r="D264" s="1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62"/>
      <c r="P264" s="62"/>
      <c r="Q264" s="62"/>
      <c r="R264" s="62"/>
      <c r="S264" s="100"/>
      <c r="T264" s="100"/>
    </row>
    <row r="265" spans="2:20" s="23" customFormat="1" x14ac:dyDescent="0.2">
      <c r="B265" s="87"/>
      <c r="C265" s="40"/>
      <c r="D265" s="1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62"/>
      <c r="P265" s="62"/>
      <c r="Q265" s="62"/>
      <c r="R265" s="62"/>
      <c r="S265" s="100"/>
      <c r="T265" s="100"/>
    </row>
    <row r="266" spans="2:20" s="23" customFormat="1" x14ac:dyDescent="0.2">
      <c r="B266" s="87"/>
      <c r="C266" s="40"/>
      <c r="D266" s="1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62"/>
      <c r="P266" s="62"/>
      <c r="Q266" s="62"/>
      <c r="R266" s="62"/>
      <c r="S266" s="100"/>
      <c r="T266" s="100"/>
    </row>
    <row r="267" spans="2:20" s="23" customFormat="1" x14ac:dyDescent="0.2">
      <c r="B267" s="87"/>
      <c r="C267" s="40"/>
      <c r="D267" s="1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62"/>
      <c r="P267" s="62"/>
      <c r="Q267" s="62"/>
      <c r="R267" s="62"/>
      <c r="S267" s="100"/>
      <c r="T267" s="100"/>
    </row>
    <row r="268" spans="2:20" s="23" customFormat="1" x14ac:dyDescent="0.2">
      <c r="B268" s="87"/>
      <c r="C268" s="40"/>
      <c r="D268" s="1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62"/>
      <c r="P268" s="62"/>
      <c r="Q268" s="62"/>
      <c r="R268" s="62"/>
      <c r="S268" s="100"/>
      <c r="T268" s="100"/>
    </row>
    <row r="269" spans="2:20" s="23" customFormat="1" x14ac:dyDescent="0.2">
      <c r="B269" s="87"/>
      <c r="C269" s="40"/>
      <c r="D269" s="1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62"/>
      <c r="P269" s="62"/>
      <c r="Q269" s="62"/>
      <c r="R269" s="62"/>
      <c r="S269" s="100"/>
      <c r="T269" s="100"/>
    </row>
    <row r="270" spans="2:20" s="23" customFormat="1" x14ac:dyDescent="0.2">
      <c r="B270" s="87"/>
      <c r="C270" s="40"/>
      <c r="D270" s="1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62"/>
      <c r="P270" s="62"/>
      <c r="Q270" s="62"/>
      <c r="R270" s="62"/>
      <c r="S270" s="100"/>
      <c r="T270" s="100"/>
    </row>
    <row r="271" spans="2:20" s="23" customFormat="1" x14ac:dyDescent="0.2">
      <c r="B271" s="87"/>
      <c r="C271" s="40"/>
      <c r="D271" s="1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62"/>
      <c r="P271" s="62"/>
      <c r="Q271" s="62"/>
      <c r="R271" s="62"/>
      <c r="S271" s="100"/>
      <c r="T271" s="100"/>
    </row>
    <row r="272" spans="2:20" s="23" customFormat="1" x14ac:dyDescent="0.2">
      <c r="B272" s="87"/>
      <c r="C272" s="40"/>
      <c r="D272" s="1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62"/>
      <c r="P272" s="62"/>
      <c r="Q272" s="62"/>
      <c r="R272" s="62"/>
      <c r="S272" s="100"/>
      <c r="T272" s="100"/>
    </row>
    <row r="273" spans="2:20" s="23" customFormat="1" x14ac:dyDescent="0.2">
      <c r="B273" s="87"/>
      <c r="C273" s="40"/>
      <c r="D273" s="1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62"/>
      <c r="P273" s="62"/>
      <c r="Q273" s="62"/>
      <c r="R273" s="62"/>
      <c r="S273" s="100"/>
      <c r="T273" s="100"/>
    </row>
    <row r="274" spans="2:20" s="23" customFormat="1" x14ac:dyDescent="0.2">
      <c r="B274" s="87"/>
      <c r="C274" s="40"/>
      <c r="D274" s="1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62"/>
      <c r="P274" s="62"/>
      <c r="Q274" s="62"/>
      <c r="R274" s="62"/>
      <c r="S274" s="100"/>
      <c r="T274" s="100"/>
    </row>
    <row r="275" spans="2:20" s="23" customFormat="1" x14ac:dyDescent="0.2">
      <c r="B275" s="87"/>
      <c r="C275" s="40"/>
      <c r="D275" s="1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62"/>
      <c r="P275" s="62"/>
      <c r="Q275" s="62"/>
      <c r="R275" s="62"/>
      <c r="S275" s="100"/>
      <c r="T275" s="100"/>
    </row>
    <row r="276" spans="2:20" s="23" customFormat="1" x14ac:dyDescent="0.2">
      <c r="B276" s="87"/>
      <c r="C276" s="40"/>
      <c r="D276" s="1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62"/>
      <c r="P276" s="62"/>
      <c r="Q276" s="62"/>
      <c r="R276" s="62"/>
      <c r="S276" s="100"/>
      <c r="T276" s="100"/>
    </row>
    <row r="277" spans="2:20" s="23" customFormat="1" x14ac:dyDescent="0.2">
      <c r="B277" s="87"/>
      <c r="C277" s="40"/>
      <c r="D277" s="1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62"/>
      <c r="P277" s="62"/>
      <c r="Q277" s="62"/>
      <c r="R277" s="62"/>
      <c r="S277" s="100"/>
      <c r="T277" s="100"/>
    </row>
    <row r="278" spans="2:20" s="23" customFormat="1" x14ac:dyDescent="0.2">
      <c r="B278" s="87"/>
      <c r="C278" s="40"/>
      <c r="D278" s="1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62"/>
      <c r="P278" s="62"/>
      <c r="Q278" s="62"/>
      <c r="R278" s="62"/>
      <c r="S278" s="100"/>
      <c r="T278" s="100"/>
    </row>
    <row r="279" spans="2:20" s="23" customFormat="1" x14ac:dyDescent="0.2">
      <c r="B279" s="87"/>
      <c r="C279" s="40"/>
      <c r="D279" s="1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62"/>
      <c r="P279" s="62"/>
      <c r="Q279" s="62"/>
      <c r="R279" s="62"/>
      <c r="S279" s="100"/>
      <c r="T279" s="100"/>
    </row>
    <row r="280" spans="2:20" s="23" customFormat="1" x14ac:dyDescent="0.2">
      <c r="B280" s="87"/>
      <c r="C280" s="40"/>
      <c r="D280" s="1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62"/>
      <c r="P280" s="62"/>
      <c r="Q280" s="62"/>
      <c r="R280" s="62"/>
      <c r="S280" s="100"/>
      <c r="T280" s="100"/>
    </row>
    <row r="281" spans="2:20" s="23" customFormat="1" x14ac:dyDescent="0.2">
      <c r="B281" s="87"/>
      <c r="C281" s="40"/>
      <c r="D281" s="1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62"/>
      <c r="P281" s="62"/>
      <c r="Q281" s="62"/>
      <c r="R281" s="62"/>
      <c r="S281" s="100"/>
      <c r="T281" s="100"/>
    </row>
    <row r="282" spans="2:20" s="23" customFormat="1" x14ac:dyDescent="0.2">
      <c r="B282" s="87"/>
      <c r="C282" s="40"/>
      <c r="D282" s="1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62"/>
      <c r="P282" s="62"/>
      <c r="Q282" s="62"/>
      <c r="R282" s="62"/>
      <c r="S282" s="100"/>
      <c r="T282" s="100"/>
    </row>
    <row r="283" spans="2:20" s="23" customFormat="1" x14ac:dyDescent="0.2">
      <c r="B283" s="87"/>
      <c r="C283" s="40"/>
      <c r="D283" s="1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62"/>
      <c r="P283" s="62"/>
      <c r="Q283" s="62"/>
      <c r="R283" s="62"/>
      <c r="S283" s="100"/>
      <c r="T283" s="100"/>
    </row>
    <row r="284" spans="2:20" s="23" customFormat="1" x14ac:dyDescent="0.2">
      <c r="B284" s="87"/>
      <c r="C284" s="40"/>
      <c r="D284" s="1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62"/>
      <c r="P284" s="62"/>
      <c r="Q284" s="62"/>
      <c r="R284" s="62"/>
      <c r="S284" s="100"/>
      <c r="T284" s="100"/>
    </row>
    <row r="285" spans="2:20" s="23" customFormat="1" x14ac:dyDescent="0.2">
      <c r="B285" s="87"/>
      <c r="C285" s="40"/>
      <c r="D285" s="1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62"/>
      <c r="P285" s="62"/>
      <c r="Q285" s="62"/>
      <c r="R285" s="62"/>
      <c r="S285" s="100"/>
      <c r="T285" s="100"/>
    </row>
    <row r="286" spans="2:20" s="23" customFormat="1" x14ac:dyDescent="0.2">
      <c r="B286" s="87"/>
      <c r="C286" s="40"/>
      <c r="D286" s="1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62"/>
      <c r="P286" s="62"/>
      <c r="Q286" s="62"/>
      <c r="R286" s="62"/>
      <c r="S286" s="100"/>
      <c r="T286" s="100"/>
    </row>
    <row r="287" spans="2:20" s="23" customFormat="1" x14ac:dyDescent="0.2">
      <c r="B287" s="87"/>
      <c r="C287" s="40"/>
      <c r="D287" s="1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62"/>
      <c r="P287" s="62"/>
      <c r="Q287" s="62"/>
      <c r="R287" s="62"/>
      <c r="S287" s="100"/>
      <c r="T287" s="100"/>
    </row>
    <row r="288" spans="2:20" s="23" customFormat="1" x14ac:dyDescent="0.2">
      <c r="B288" s="87"/>
      <c r="C288" s="40"/>
      <c r="D288" s="1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62"/>
      <c r="P288" s="62"/>
      <c r="Q288" s="62"/>
      <c r="R288" s="62"/>
      <c r="S288" s="100"/>
      <c r="T288" s="100"/>
    </row>
    <row r="289" spans="2:20" s="23" customFormat="1" x14ac:dyDescent="0.2">
      <c r="B289" s="87"/>
      <c r="C289" s="40"/>
      <c r="D289" s="1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62"/>
      <c r="P289" s="62"/>
      <c r="Q289" s="62"/>
      <c r="R289" s="62"/>
      <c r="S289" s="100"/>
      <c r="T289" s="100"/>
    </row>
    <row r="290" spans="2:20" s="23" customFormat="1" x14ac:dyDescent="0.2">
      <c r="B290" s="87"/>
      <c r="C290" s="40"/>
      <c r="D290" s="1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62"/>
      <c r="P290" s="62"/>
      <c r="Q290" s="62"/>
      <c r="R290" s="62"/>
      <c r="S290" s="100"/>
      <c r="T290" s="100"/>
    </row>
    <row r="291" spans="2:20" s="23" customFormat="1" x14ac:dyDescent="0.2">
      <c r="B291" s="87"/>
      <c r="C291" s="40"/>
      <c r="D291" s="1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62"/>
      <c r="P291" s="62"/>
      <c r="Q291" s="62"/>
      <c r="R291" s="62"/>
      <c r="S291" s="100"/>
      <c r="T291" s="100"/>
    </row>
    <row r="292" spans="2:20" s="23" customFormat="1" x14ac:dyDescent="0.2">
      <c r="B292" s="87"/>
      <c r="C292" s="40"/>
      <c r="D292" s="1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62"/>
      <c r="P292" s="62"/>
      <c r="Q292" s="62"/>
      <c r="R292" s="62"/>
      <c r="S292" s="100"/>
      <c r="T292" s="100"/>
    </row>
    <row r="293" spans="2:20" s="23" customFormat="1" x14ac:dyDescent="0.2">
      <c r="B293" s="87"/>
      <c r="C293" s="40"/>
      <c r="D293" s="1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62"/>
      <c r="P293" s="62"/>
      <c r="Q293" s="62"/>
      <c r="R293" s="62"/>
      <c r="S293" s="100"/>
      <c r="T293" s="100"/>
    </row>
    <row r="294" spans="2:20" s="23" customFormat="1" x14ac:dyDescent="0.2">
      <c r="B294" s="87"/>
      <c r="C294" s="40"/>
      <c r="D294" s="1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62"/>
      <c r="P294" s="62"/>
      <c r="Q294" s="62"/>
      <c r="R294" s="62"/>
      <c r="S294" s="100"/>
      <c r="T294" s="100"/>
    </row>
    <row r="295" spans="2:20" s="23" customFormat="1" x14ac:dyDescent="0.2">
      <c r="B295" s="87"/>
      <c r="C295" s="40"/>
      <c r="D295" s="1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62"/>
      <c r="P295" s="62"/>
      <c r="Q295" s="62"/>
      <c r="R295" s="62"/>
      <c r="S295" s="100"/>
      <c r="T295" s="100"/>
    </row>
    <row r="296" spans="2:20" s="23" customFormat="1" x14ac:dyDescent="0.2">
      <c r="B296" s="87"/>
      <c r="C296" s="40"/>
      <c r="D296" s="1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62"/>
      <c r="P296" s="62"/>
      <c r="Q296" s="62"/>
      <c r="R296" s="62"/>
      <c r="S296" s="100"/>
      <c r="T296" s="100"/>
    </row>
    <row r="297" spans="2:20" s="23" customFormat="1" x14ac:dyDescent="0.2">
      <c r="B297" s="87"/>
      <c r="C297" s="40"/>
      <c r="D297" s="1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62"/>
      <c r="P297" s="62"/>
      <c r="Q297" s="62"/>
      <c r="R297" s="62"/>
      <c r="S297" s="100"/>
      <c r="T297" s="100"/>
    </row>
    <row r="298" spans="2:20" s="23" customFormat="1" x14ac:dyDescent="0.2">
      <c r="B298" s="87"/>
      <c r="C298" s="40"/>
      <c r="D298" s="1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62"/>
      <c r="P298" s="62"/>
      <c r="Q298" s="62"/>
      <c r="R298" s="62"/>
      <c r="S298" s="100"/>
      <c r="T298" s="100"/>
    </row>
    <row r="299" spans="2:20" s="23" customFormat="1" x14ac:dyDescent="0.2">
      <c r="B299" s="87"/>
      <c r="C299" s="40"/>
      <c r="D299" s="1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62"/>
      <c r="P299" s="62"/>
      <c r="Q299" s="62"/>
      <c r="R299" s="62"/>
      <c r="S299" s="100"/>
      <c r="T299" s="100"/>
    </row>
    <row r="300" spans="2:20" s="23" customFormat="1" x14ac:dyDescent="0.2">
      <c r="B300" s="87"/>
      <c r="C300" s="40"/>
      <c r="D300" s="1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62"/>
      <c r="P300" s="62"/>
      <c r="Q300" s="62"/>
      <c r="R300" s="62"/>
      <c r="S300" s="100"/>
      <c r="T300" s="100"/>
    </row>
    <row r="301" spans="2:20" s="23" customFormat="1" x14ac:dyDescent="0.2">
      <c r="B301" s="87"/>
      <c r="C301" s="40"/>
      <c r="D301" s="1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62"/>
      <c r="P301" s="62"/>
      <c r="Q301" s="62"/>
      <c r="R301" s="62"/>
      <c r="S301" s="100"/>
      <c r="T301" s="100"/>
    </row>
    <row r="302" spans="2:20" s="23" customFormat="1" x14ac:dyDescent="0.2">
      <c r="B302" s="87"/>
      <c r="C302" s="40"/>
      <c r="D302" s="1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62"/>
      <c r="P302" s="62"/>
      <c r="Q302" s="62"/>
      <c r="R302" s="62"/>
      <c r="S302" s="100"/>
      <c r="T302" s="100"/>
    </row>
    <row r="303" spans="2:20" s="23" customFormat="1" x14ac:dyDescent="0.2">
      <c r="B303" s="87"/>
      <c r="C303" s="40"/>
      <c r="D303" s="1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62"/>
      <c r="P303" s="62"/>
      <c r="Q303" s="62"/>
      <c r="R303" s="62"/>
      <c r="S303" s="100"/>
      <c r="T303" s="100"/>
    </row>
    <row r="304" spans="2:20" s="23" customFormat="1" x14ac:dyDescent="0.2">
      <c r="B304" s="87"/>
      <c r="C304" s="40"/>
      <c r="D304" s="1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62"/>
      <c r="P304" s="62"/>
      <c r="Q304" s="62"/>
      <c r="R304" s="62"/>
      <c r="S304" s="100"/>
      <c r="T304" s="100"/>
    </row>
    <row r="305" spans="2:20" s="23" customFormat="1" x14ac:dyDescent="0.2">
      <c r="B305" s="87"/>
      <c r="C305" s="40"/>
      <c r="D305" s="1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62"/>
      <c r="P305" s="62"/>
      <c r="Q305" s="62"/>
      <c r="R305" s="62"/>
      <c r="S305" s="100"/>
      <c r="T305" s="100"/>
    </row>
    <row r="306" spans="2:20" s="23" customFormat="1" x14ac:dyDescent="0.2">
      <c r="B306" s="87"/>
      <c r="C306" s="40"/>
      <c r="D306" s="1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62"/>
      <c r="P306" s="62"/>
      <c r="Q306" s="62"/>
      <c r="R306" s="62"/>
      <c r="S306" s="100"/>
      <c r="T306" s="100"/>
    </row>
    <row r="307" spans="2:20" s="23" customFormat="1" x14ac:dyDescent="0.2">
      <c r="B307" s="87"/>
      <c r="C307" s="40"/>
      <c r="D307" s="1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62"/>
      <c r="P307" s="62"/>
      <c r="Q307" s="62"/>
      <c r="R307" s="62"/>
      <c r="S307" s="100"/>
      <c r="T307" s="100"/>
    </row>
    <row r="308" spans="2:20" s="23" customFormat="1" x14ac:dyDescent="0.2">
      <c r="B308" s="87"/>
      <c r="C308" s="40"/>
      <c r="D308" s="1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62"/>
      <c r="P308" s="62"/>
      <c r="Q308" s="62"/>
      <c r="R308" s="62"/>
      <c r="S308" s="100"/>
      <c r="T308" s="100"/>
    </row>
    <row r="309" spans="2:20" s="23" customFormat="1" x14ac:dyDescent="0.2">
      <c r="B309" s="87"/>
      <c r="C309" s="40"/>
      <c r="D309" s="1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62"/>
      <c r="P309" s="62"/>
      <c r="Q309" s="62"/>
      <c r="R309" s="62"/>
      <c r="S309" s="100"/>
      <c r="T309" s="100"/>
    </row>
    <row r="310" spans="2:20" s="23" customFormat="1" x14ac:dyDescent="0.2">
      <c r="B310" s="87"/>
      <c r="C310" s="40"/>
      <c r="D310" s="1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62"/>
      <c r="P310" s="62"/>
      <c r="Q310" s="62"/>
      <c r="R310" s="62"/>
      <c r="S310" s="100"/>
      <c r="T310" s="100"/>
    </row>
    <row r="311" spans="2:20" s="23" customFormat="1" x14ac:dyDescent="0.2">
      <c r="B311" s="87"/>
      <c r="C311" s="40"/>
      <c r="D311" s="1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62"/>
      <c r="P311" s="62"/>
      <c r="Q311" s="62"/>
      <c r="R311" s="62"/>
      <c r="S311" s="100"/>
      <c r="T311" s="100"/>
    </row>
    <row r="312" spans="2:20" s="23" customFormat="1" x14ac:dyDescent="0.2">
      <c r="B312" s="87"/>
      <c r="C312" s="40"/>
      <c r="D312" s="1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62"/>
      <c r="P312" s="62"/>
      <c r="Q312" s="62"/>
      <c r="R312" s="62"/>
      <c r="S312" s="100"/>
      <c r="T312" s="100"/>
    </row>
    <row r="313" spans="2:20" s="23" customFormat="1" x14ac:dyDescent="0.2">
      <c r="B313" s="87"/>
      <c r="C313" s="40"/>
      <c r="D313" s="1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62"/>
      <c r="P313" s="62"/>
      <c r="Q313" s="62"/>
      <c r="R313" s="62"/>
      <c r="S313" s="100"/>
      <c r="T313" s="100"/>
    </row>
    <row r="314" spans="2:20" s="23" customFormat="1" x14ac:dyDescent="0.2">
      <c r="B314" s="87"/>
      <c r="C314" s="40"/>
      <c r="D314" s="1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62"/>
      <c r="P314" s="62"/>
      <c r="Q314" s="62"/>
      <c r="R314" s="62"/>
      <c r="S314" s="100"/>
      <c r="T314" s="100"/>
    </row>
    <row r="315" spans="2:20" s="23" customFormat="1" x14ac:dyDescent="0.2">
      <c r="B315" s="87"/>
      <c r="C315" s="40"/>
      <c r="D315" s="1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62"/>
      <c r="P315" s="62"/>
      <c r="Q315" s="62"/>
      <c r="R315" s="62"/>
      <c r="S315" s="100"/>
      <c r="T315" s="100"/>
    </row>
    <row r="316" spans="2:20" s="23" customFormat="1" x14ac:dyDescent="0.2">
      <c r="B316" s="87"/>
      <c r="C316" s="40"/>
      <c r="D316" s="1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62"/>
      <c r="P316" s="62"/>
      <c r="Q316" s="62"/>
      <c r="R316" s="62"/>
      <c r="S316" s="100"/>
      <c r="T316" s="100"/>
    </row>
    <row r="317" spans="2:20" s="23" customFormat="1" x14ac:dyDescent="0.2">
      <c r="B317" s="87"/>
      <c r="C317" s="40"/>
      <c r="D317" s="1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62"/>
      <c r="P317" s="62"/>
      <c r="Q317" s="62"/>
      <c r="R317" s="62"/>
      <c r="S317" s="100"/>
      <c r="T317" s="100"/>
    </row>
    <row r="318" spans="2:20" s="23" customFormat="1" x14ac:dyDescent="0.2">
      <c r="B318" s="87"/>
      <c r="C318" s="40"/>
      <c r="D318" s="1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62"/>
      <c r="P318" s="62"/>
      <c r="Q318" s="62"/>
      <c r="R318" s="62"/>
      <c r="S318" s="100"/>
      <c r="T318" s="100"/>
    </row>
    <row r="319" spans="2:20" s="23" customFormat="1" x14ac:dyDescent="0.2">
      <c r="B319" s="87"/>
      <c r="C319" s="40"/>
      <c r="D319" s="1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62"/>
      <c r="P319" s="62"/>
      <c r="Q319" s="62"/>
      <c r="R319" s="62"/>
      <c r="S319" s="100"/>
      <c r="T319" s="100"/>
    </row>
    <row r="320" spans="2:20" s="23" customFormat="1" x14ac:dyDescent="0.2">
      <c r="B320" s="87"/>
      <c r="C320" s="40"/>
      <c r="D320" s="1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62"/>
      <c r="P320" s="62"/>
      <c r="Q320" s="62"/>
      <c r="R320" s="62"/>
      <c r="S320" s="100"/>
      <c r="T320" s="100"/>
    </row>
    <row r="321" spans="2:20" s="23" customFormat="1" x14ac:dyDescent="0.2">
      <c r="B321" s="87"/>
      <c r="C321" s="40"/>
      <c r="D321" s="1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62"/>
      <c r="P321" s="62"/>
      <c r="Q321" s="62"/>
      <c r="R321" s="62"/>
      <c r="S321" s="100"/>
      <c r="T321" s="100"/>
    </row>
    <row r="322" spans="2:20" s="23" customFormat="1" x14ac:dyDescent="0.2">
      <c r="B322" s="87"/>
      <c r="C322" s="40"/>
      <c r="D322" s="1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62"/>
      <c r="P322" s="62"/>
      <c r="Q322" s="62"/>
      <c r="R322" s="62"/>
      <c r="S322" s="100"/>
      <c r="T322" s="100"/>
    </row>
    <row r="323" spans="2:20" s="23" customFormat="1" x14ac:dyDescent="0.2">
      <c r="B323" s="87"/>
      <c r="C323" s="40"/>
      <c r="D323" s="1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62"/>
      <c r="P323" s="62"/>
      <c r="Q323" s="62"/>
      <c r="R323" s="62"/>
      <c r="S323" s="100"/>
      <c r="T323" s="100"/>
    </row>
    <row r="324" spans="2:20" s="23" customFormat="1" x14ac:dyDescent="0.2">
      <c r="B324" s="87"/>
      <c r="C324" s="40"/>
      <c r="D324" s="1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62"/>
      <c r="P324" s="62"/>
      <c r="Q324" s="62"/>
      <c r="R324" s="62"/>
      <c r="S324" s="100"/>
      <c r="T324" s="100"/>
    </row>
    <row r="325" spans="2:20" s="23" customFormat="1" x14ac:dyDescent="0.2">
      <c r="B325" s="87"/>
      <c r="C325" s="40"/>
      <c r="D325" s="1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62"/>
      <c r="P325" s="62"/>
      <c r="Q325" s="62"/>
      <c r="R325" s="62"/>
      <c r="S325" s="100"/>
      <c r="T325" s="100"/>
    </row>
    <row r="326" spans="2:20" s="23" customFormat="1" x14ac:dyDescent="0.2">
      <c r="B326" s="87"/>
      <c r="C326" s="40"/>
      <c r="D326" s="1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62"/>
      <c r="P326" s="62"/>
      <c r="Q326" s="62"/>
      <c r="R326" s="62"/>
      <c r="S326" s="100"/>
      <c r="T326" s="100"/>
    </row>
    <row r="327" spans="2:20" s="23" customFormat="1" x14ac:dyDescent="0.2">
      <c r="B327" s="87"/>
      <c r="C327" s="40"/>
      <c r="D327" s="1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62"/>
      <c r="P327" s="62"/>
      <c r="Q327" s="62"/>
      <c r="R327" s="62"/>
      <c r="S327" s="100"/>
      <c r="T327" s="100"/>
    </row>
    <row r="328" spans="2:20" s="23" customFormat="1" x14ac:dyDescent="0.2">
      <c r="B328" s="87"/>
      <c r="C328" s="40"/>
      <c r="D328" s="1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62"/>
      <c r="P328" s="62"/>
      <c r="Q328" s="62"/>
      <c r="R328" s="62"/>
      <c r="S328" s="100"/>
      <c r="T328" s="100"/>
    </row>
    <row r="329" spans="2:20" s="23" customFormat="1" x14ac:dyDescent="0.2">
      <c r="B329" s="87"/>
      <c r="C329" s="40"/>
      <c r="D329" s="1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62"/>
      <c r="P329" s="62"/>
      <c r="Q329" s="62"/>
      <c r="R329" s="62"/>
      <c r="S329" s="100"/>
      <c r="T329" s="100"/>
    </row>
    <row r="330" spans="2:20" s="23" customFormat="1" x14ac:dyDescent="0.2">
      <c r="B330" s="87"/>
      <c r="C330" s="40"/>
      <c r="D330" s="1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62"/>
      <c r="P330" s="62"/>
      <c r="Q330" s="62"/>
      <c r="R330" s="62"/>
      <c r="S330" s="100"/>
      <c r="T330" s="100"/>
    </row>
    <row r="331" spans="2:20" s="23" customFormat="1" x14ac:dyDescent="0.2">
      <c r="B331" s="87"/>
      <c r="C331" s="40"/>
      <c r="D331" s="1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62"/>
      <c r="P331" s="62"/>
      <c r="Q331" s="62"/>
      <c r="R331" s="62"/>
      <c r="S331" s="100"/>
      <c r="T331" s="100"/>
    </row>
    <row r="332" spans="2:20" s="23" customFormat="1" x14ac:dyDescent="0.2">
      <c r="B332" s="87"/>
      <c r="C332" s="40"/>
      <c r="D332" s="1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62"/>
      <c r="P332" s="62"/>
      <c r="Q332" s="62"/>
      <c r="R332" s="62"/>
      <c r="S332" s="100"/>
      <c r="T332" s="100"/>
    </row>
    <row r="333" spans="2:20" s="23" customFormat="1" x14ac:dyDescent="0.2">
      <c r="B333" s="87"/>
      <c r="C333" s="40"/>
      <c r="D333" s="1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62"/>
      <c r="P333" s="62"/>
      <c r="Q333" s="62"/>
      <c r="R333" s="62"/>
      <c r="S333" s="100"/>
      <c r="T333" s="100"/>
    </row>
    <row r="334" spans="2:20" s="23" customFormat="1" x14ac:dyDescent="0.2">
      <c r="B334" s="87"/>
      <c r="C334" s="40"/>
      <c r="D334" s="1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62"/>
      <c r="P334" s="62"/>
      <c r="Q334" s="62"/>
      <c r="R334" s="62"/>
      <c r="S334" s="100"/>
      <c r="T334" s="100"/>
    </row>
    <row r="335" spans="2:20" s="23" customFormat="1" x14ac:dyDescent="0.2">
      <c r="B335" s="87"/>
      <c r="C335" s="40"/>
      <c r="D335" s="1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62"/>
      <c r="P335" s="62"/>
      <c r="Q335" s="62"/>
      <c r="R335" s="62"/>
      <c r="S335" s="100"/>
      <c r="T335" s="100"/>
    </row>
    <row r="336" spans="2:20" s="23" customFormat="1" x14ac:dyDescent="0.2">
      <c r="B336" s="87"/>
      <c r="C336" s="40"/>
      <c r="D336" s="1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62"/>
      <c r="P336" s="62"/>
      <c r="Q336" s="62"/>
      <c r="R336" s="62"/>
      <c r="S336" s="100"/>
      <c r="T336" s="100"/>
    </row>
    <row r="337" spans="2:20" s="23" customFormat="1" x14ac:dyDescent="0.2">
      <c r="B337" s="87"/>
      <c r="C337" s="40"/>
      <c r="D337" s="1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62"/>
      <c r="P337" s="62"/>
      <c r="Q337" s="62"/>
      <c r="R337" s="62"/>
      <c r="S337" s="100"/>
      <c r="T337" s="100"/>
    </row>
    <row r="338" spans="2:20" s="23" customFormat="1" x14ac:dyDescent="0.2">
      <c r="B338" s="87"/>
      <c r="C338" s="40"/>
      <c r="D338" s="1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62"/>
      <c r="P338" s="62"/>
      <c r="Q338" s="62"/>
      <c r="R338" s="62"/>
      <c r="S338" s="100"/>
      <c r="T338" s="100"/>
    </row>
    <row r="339" spans="2:20" s="23" customFormat="1" x14ac:dyDescent="0.2">
      <c r="B339" s="87"/>
      <c r="C339" s="40"/>
      <c r="D339" s="1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62"/>
      <c r="P339" s="62"/>
      <c r="Q339" s="62"/>
      <c r="R339" s="62"/>
      <c r="S339" s="100"/>
      <c r="T339" s="100"/>
    </row>
    <row r="340" spans="2:20" s="23" customFormat="1" x14ac:dyDescent="0.2">
      <c r="B340" s="87"/>
      <c r="C340" s="40"/>
      <c r="D340" s="1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62"/>
      <c r="P340" s="62"/>
      <c r="Q340" s="62"/>
      <c r="R340" s="62"/>
      <c r="S340" s="100"/>
      <c r="T340" s="100"/>
    </row>
    <row r="341" spans="2:20" s="23" customFormat="1" x14ac:dyDescent="0.2">
      <c r="B341" s="87"/>
      <c r="C341" s="40"/>
      <c r="D341" s="1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62"/>
      <c r="P341" s="62"/>
      <c r="Q341" s="62"/>
      <c r="R341" s="62"/>
      <c r="S341" s="100"/>
      <c r="T341" s="100"/>
    </row>
    <row r="342" spans="2:20" s="23" customFormat="1" x14ac:dyDescent="0.2">
      <c r="B342" s="87"/>
      <c r="C342" s="40"/>
      <c r="D342" s="1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62"/>
      <c r="P342" s="62"/>
      <c r="Q342" s="62"/>
      <c r="R342" s="62"/>
      <c r="S342" s="100"/>
      <c r="T342" s="100"/>
    </row>
    <row r="343" spans="2:20" s="23" customFormat="1" x14ac:dyDescent="0.2">
      <c r="B343" s="87"/>
      <c r="C343" s="40"/>
      <c r="D343" s="1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62"/>
      <c r="P343" s="62"/>
      <c r="Q343" s="62"/>
      <c r="R343" s="62"/>
      <c r="S343" s="100"/>
      <c r="T343" s="100"/>
    </row>
    <row r="344" spans="2:20" s="23" customFormat="1" x14ac:dyDescent="0.2">
      <c r="B344" s="87"/>
      <c r="C344" s="40"/>
      <c r="D344" s="1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62"/>
      <c r="P344" s="62"/>
      <c r="Q344" s="62"/>
      <c r="R344" s="62"/>
      <c r="S344" s="100"/>
      <c r="T344" s="100"/>
    </row>
    <row r="345" spans="2:20" s="23" customFormat="1" x14ac:dyDescent="0.2">
      <c r="B345" s="87"/>
      <c r="C345" s="40"/>
      <c r="D345" s="1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62"/>
      <c r="P345" s="62"/>
      <c r="Q345" s="62"/>
      <c r="R345" s="62"/>
      <c r="S345" s="100"/>
      <c r="T345" s="100"/>
    </row>
    <row r="346" spans="2:20" s="23" customFormat="1" x14ac:dyDescent="0.2">
      <c r="B346" s="87"/>
      <c r="C346" s="40"/>
      <c r="D346" s="1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62"/>
      <c r="P346" s="62"/>
      <c r="Q346" s="62"/>
      <c r="R346" s="62"/>
      <c r="S346" s="100"/>
      <c r="T346" s="100"/>
    </row>
    <row r="347" spans="2:20" s="23" customFormat="1" x14ac:dyDescent="0.2">
      <c r="B347" s="87"/>
      <c r="C347" s="40"/>
      <c r="D347" s="1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62"/>
      <c r="P347" s="62"/>
      <c r="Q347" s="62"/>
      <c r="R347" s="62"/>
      <c r="S347" s="100"/>
      <c r="T347" s="100"/>
    </row>
    <row r="348" spans="2:20" s="23" customFormat="1" x14ac:dyDescent="0.2">
      <c r="B348" s="87"/>
      <c r="C348" s="40"/>
      <c r="D348" s="1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62"/>
      <c r="P348" s="62"/>
      <c r="Q348" s="62"/>
      <c r="R348" s="62"/>
      <c r="S348" s="100"/>
      <c r="T348" s="100"/>
    </row>
    <row r="349" spans="2:20" s="23" customFormat="1" x14ac:dyDescent="0.2">
      <c r="B349" s="87"/>
      <c r="C349" s="40"/>
      <c r="D349" s="1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62"/>
      <c r="P349" s="62"/>
      <c r="Q349" s="62"/>
      <c r="R349" s="62"/>
      <c r="S349" s="100"/>
      <c r="T349" s="100"/>
    </row>
    <row r="350" spans="2:20" s="23" customFormat="1" x14ac:dyDescent="0.2">
      <c r="B350" s="87"/>
      <c r="C350" s="40"/>
      <c r="D350" s="1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62"/>
      <c r="P350" s="62"/>
      <c r="Q350" s="62"/>
      <c r="R350" s="62"/>
      <c r="S350" s="100"/>
      <c r="T350" s="100"/>
    </row>
    <row r="351" spans="2:20" s="23" customFormat="1" x14ac:dyDescent="0.2">
      <c r="B351" s="87"/>
      <c r="C351" s="40"/>
      <c r="D351" s="1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62"/>
      <c r="P351" s="62"/>
      <c r="Q351" s="62"/>
      <c r="R351" s="62"/>
      <c r="S351" s="100"/>
      <c r="T351" s="100"/>
    </row>
    <row r="352" spans="2:20" s="23" customFormat="1" x14ac:dyDescent="0.2">
      <c r="B352" s="87"/>
      <c r="C352" s="40"/>
      <c r="D352" s="1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62"/>
      <c r="P352" s="62"/>
      <c r="Q352" s="62"/>
      <c r="R352" s="62"/>
      <c r="S352" s="100"/>
      <c r="T352" s="100"/>
    </row>
    <row r="353" spans="2:20" s="23" customFormat="1" x14ac:dyDescent="0.2">
      <c r="B353" s="87"/>
      <c r="C353" s="40"/>
      <c r="D353" s="1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62"/>
      <c r="P353" s="62"/>
      <c r="Q353" s="62"/>
      <c r="R353" s="62"/>
      <c r="S353" s="100"/>
      <c r="T353" s="100"/>
    </row>
    <row r="354" spans="2:20" s="23" customFormat="1" x14ac:dyDescent="0.2">
      <c r="B354" s="87"/>
      <c r="C354" s="40"/>
      <c r="D354" s="1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62"/>
      <c r="P354" s="62"/>
      <c r="Q354" s="62"/>
      <c r="R354" s="62"/>
      <c r="S354" s="100"/>
      <c r="T354" s="100"/>
    </row>
    <row r="355" spans="2:20" s="23" customFormat="1" x14ac:dyDescent="0.2">
      <c r="B355" s="87"/>
      <c r="C355" s="40"/>
      <c r="D355" s="1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62"/>
      <c r="P355" s="62"/>
      <c r="Q355" s="62"/>
      <c r="R355" s="62"/>
      <c r="S355" s="100"/>
      <c r="T355" s="100"/>
    </row>
    <row r="356" spans="2:20" s="23" customFormat="1" x14ac:dyDescent="0.2">
      <c r="B356" s="87"/>
      <c r="C356" s="40"/>
      <c r="D356" s="1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62"/>
      <c r="P356" s="62"/>
      <c r="Q356" s="62"/>
      <c r="R356" s="62"/>
      <c r="S356" s="100"/>
      <c r="T356" s="100"/>
    </row>
    <row r="357" spans="2:20" s="23" customFormat="1" x14ac:dyDescent="0.2">
      <c r="B357" s="87"/>
      <c r="C357" s="40"/>
      <c r="D357" s="1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62"/>
      <c r="P357" s="62"/>
      <c r="Q357" s="62"/>
      <c r="R357" s="62"/>
      <c r="S357" s="100"/>
      <c r="T357" s="100"/>
    </row>
    <row r="358" spans="2:20" s="23" customFormat="1" x14ac:dyDescent="0.2">
      <c r="B358" s="87"/>
      <c r="C358" s="40"/>
      <c r="D358" s="1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62"/>
      <c r="P358" s="62"/>
      <c r="Q358" s="62"/>
      <c r="R358" s="62"/>
      <c r="S358" s="100"/>
      <c r="T358" s="100"/>
    </row>
    <row r="359" spans="2:20" s="23" customFormat="1" x14ac:dyDescent="0.2">
      <c r="B359" s="87"/>
      <c r="C359" s="40"/>
      <c r="D359" s="1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62"/>
      <c r="P359" s="62"/>
      <c r="Q359" s="62"/>
      <c r="R359" s="62"/>
      <c r="S359" s="100"/>
      <c r="T359" s="100"/>
    </row>
    <row r="360" spans="2:20" s="23" customFormat="1" x14ac:dyDescent="0.2">
      <c r="B360" s="87"/>
      <c r="C360" s="40"/>
      <c r="D360" s="1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62"/>
      <c r="P360" s="62"/>
      <c r="Q360" s="62"/>
      <c r="R360" s="62"/>
      <c r="S360" s="100"/>
      <c r="T360" s="100"/>
    </row>
    <row r="361" spans="2:20" s="23" customFormat="1" x14ac:dyDescent="0.2">
      <c r="B361" s="87"/>
      <c r="C361" s="40"/>
      <c r="D361" s="1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62"/>
      <c r="P361" s="62"/>
      <c r="Q361" s="62"/>
      <c r="R361" s="62"/>
      <c r="S361" s="100"/>
      <c r="T361" s="100"/>
    </row>
    <row r="362" spans="2:20" s="23" customFormat="1" x14ac:dyDescent="0.2">
      <c r="B362" s="87"/>
      <c r="C362" s="40"/>
      <c r="D362" s="1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62"/>
      <c r="P362" s="62"/>
      <c r="Q362" s="62"/>
      <c r="R362" s="62"/>
      <c r="S362" s="100"/>
      <c r="T362" s="100"/>
    </row>
    <row r="363" spans="2:20" s="23" customFormat="1" x14ac:dyDescent="0.2">
      <c r="B363" s="87"/>
      <c r="C363" s="40"/>
      <c r="D363" s="1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62"/>
      <c r="P363" s="62"/>
      <c r="Q363" s="62"/>
      <c r="R363" s="62"/>
      <c r="S363" s="100"/>
      <c r="T363" s="100"/>
    </row>
    <row r="364" spans="2:20" s="23" customFormat="1" x14ac:dyDescent="0.2">
      <c r="B364" s="87"/>
      <c r="C364" s="40"/>
      <c r="D364" s="1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62"/>
      <c r="P364" s="62"/>
      <c r="Q364" s="62"/>
      <c r="R364" s="62"/>
      <c r="S364" s="100"/>
      <c r="T364" s="100"/>
    </row>
    <row r="365" spans="2:20" s="23" customFormat="1" x14ac:dyDescent="0.2">
      <c r="B365" s="87"/>
      <c r="C365" s="40"/>
      <c r="D365" s="1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62"/>
      <c r="P365" s="62"/>
      <c r="Q365" s="62"/>
      <c r="R365" s="62"/>
      <c r="S365" s="100"/>
      <c r="T365" s="100"/>
    </row>
    <row r="366" spans="2:20" s="23" customFormat="1" x14ac:dyDescent="0.2">
      <c r="B366" s="87"/>
      <c r="C366" s="40"/>
      <c r="D366" s="1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62"/>
      <c r="P366" s="62"/>
      <c r="Q366" s="62"/>
      <c r="R366" s="62"/>
      <c r="S366" s="100"/>
      <c r="T366" s="100"/>
    </row>
    <row r="367" spans="2:20" s="23" customFormat="1" x14ac:dyDescent="0.2">
      <c r="B367" s="87"/>
      <c r="C367" s="40"/>
      <c r="D367" s="1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62"/>
      <c r="P367" s="62"/>
      <c r="Q367" s="62"/>
      <c r="R367" s="62"/>
      <c r="S367" s="100"/>
      <c r="T367" s="100"/>
    </row>
    <row r="368" spans="2:20" s="23" customFormat="1" x14ac:dyDescent="0.2">
      <c r="B368" s="87"/>
      <c r="C368" s="40"/>
      <c r="D368" s="1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62"/>
      <c r="P368" s="62"/>
      <c r="Q368" s="62"/>
      <c r="R368" s="62"/>
      <c r="S368" s="100"/>
      <c r="T368" s="100"/>
    </row>
    <row r="369" spans="2:20" s="23" customFormat="1" x14ac:dyDescent="0.2">
      <c r="B369" s="87"/>
      <c r="C369" s="40"/>
      <c r="D369" s="1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62"/>
      <c r="P369" s="62"/>
      <c r="Q369" s="62"/>
      <c r="R369" s="62"/>
      <c r="S369" s="100"/>
      <c r="T369" s="100"/>
    </row>
    <row r="370" spans="2:20" s="23" customFormat="1" x14ac:dyDescent="0.2">
      <c r="B370" s="87"/>
      <c r="C370" s="40"/>
      <c r="D370" s="1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62"/>
      <c r="P370" s="62"/>
      <c r="Q370" s="62"/>
      <c r="R370" s="62"/>
      <c r="S370" s="100"/>
      <c r="T370" s="100"/>
    </row>
    <row r="371" spans="2:20" s="23" customFormat="1" x14ac:dyDescent="0.2">
      <c r="B371" s="87"/>
      <c r="C371" s="40"/>
      <c r="D371" s="1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62"/>
      <c r="P371" s="62"/>
      <c r="Q371" s="62"/>
      <c r="R371" s="62"/>
      <c r="S371" s="100"/>
      <c r="T371" s="100"/>
    </row>
    <row r="372" spans="2:20" s="23" customFormat="1" x14ac:dyDescent="0.2">
      <c r="B372" s="87"/>
      <c r="C372" s="40"/>
      <c r="D372" s="1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62"/>
      <c r="P372" s="62"/>
      <c r="Q372" s="62"/>
      <c r="R372" s="62"/>
      <c r="S372" s="100"/>
      <c r="T372" s="100"/>
    </row>
    <row r="373" spans="2:20" s="23" customFormat="1" x14ac:dyDescent="0.2">
      <c r="B373" s="87"/>
      <c r="C373" s="40"/>
      <c r="D373" s="1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62"/>
      <c r="P373" s="62"/>
      <c r="Q373" s="62"/>
      <c r="R373" s="62"/>
      <c r="S373" s="100"/>
      <c r="T373" s="100"/>
    </row>
    <row r="374" spans="2:20" s="23" customFormat="1" x14ac:dyDescent="0.2">
      <c r="B374" s="87"/>
      <c r="C374" s="40"/>
      <c r="D374" s="1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62"/>
      <c r="P374" s="62"/>
      <c r="Q374" s="62"/>
      <c r="R374" s="62"/>
      <c r="S374" s="100"/>
      <c r="T374" s="100"/>
    </row>
    <row r="375" spans="2:20" s="23" customFormat="1" x14ac:dyDescent="0.2">
      <c r="B375" s="87"/>
      <c r="C375" s="40"/>
      <c r="D375" s="1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62"/>
      <c r="P375" s="62"/>
      <c r="Q375" s="62"/>
      <c r="R375" s="62"/>
      <c r="S375" s="100"/>
      <c r="T375" s="100"/>
    </row>
    <row r="376" spans="2:20" s="23" customFormat="1" x14ac:dyDescent="0.2">
      <c r="B376" s="87"/>
      <c r="C376" s="40"/>
      <c r="D376" s="1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62"/>
      <c r="P376" s="62"/>
      <c r="Q376" s="62"/>
      <c r="R376" s="62"/>
      <c r="S376" s="100"/>
      <c r="T376" s="100"/>
    </row>
    <row r="377" spans="2:20" s="23" customFormat="1" x14ac:dyDescent="0.2">
      <c r="B377" s="87"/>
      <c r="C377" s="40"/>
      <c r="D377" s="1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62"/>
      <c r="P377" s="62"/>
      <c r="Q377" s="62"/>
      <c r="R377" s="62"/>
      <c r="S377" s="100"/>
      <c r="T377" s="100"/>
    </row>
    <row r="378" spans="2:20" s="23" customFormat="1" x14ac:dyDescent="0.2">
      <c r="B378" s="87"/>
      <c r="C378" s="40"/>
      <c r="D378" s="1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62"/>
      <c r="P378" s="62"/>
      <c r="Q378" s="62"/>
      <c r="R378" s="62"/>
      <c r="S378" s="100"/>
      <c r="T378" s="100"/>
    </row>
    <row r="379" spans="2:20" s="23" customFormat="1" x14ac:dyDescent="0.2">
      <c r="B379" s="87"/>
      <c r="C379" s="40"/>
      <c r="D379" s="1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62"/>
      <c r="P379" s="62"/>
      <c r="Q379" s="62"/>
      <c r="R379" s="62"/>
      <c r="S379" s="100"/>
      <c r="T379" s="100"/>
    </row>
    <row r="380" spans="2:20" s="23" customFormat="1" x14ac:dyDescent="0.2">
      <c r="B380" s="87"/>
      <c r="C380" s="40"/>
      <c r="D380" s="1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62"/>
      <c r="P380" s="62"/>
      <c r="Q380" s="62"/>
      <c r="R380" s="62"/>
      <c r="S380" s="100"/>
      <c r="T380" s="100"/>
    </row>
    <row r="381" spans="2:20" s="23" customFormat="1" x14ac:dyDescent="0.2">
      <c r="B381" s="87"/>
      <c r="C381" s="40"/>
      <c r="D381" s="1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62"/>
      <c r="P381" s="62"/>
      <c r="Q381" s="62"/>
      <c r="R381" s="62"/>
      <c r="S381" s="100"/>
      <c r="T381" s="100"/>
    </row>
    <row r="382" spans="2:20" s="23" customFormat="1" x14ac:dyDescent="0.2">
      <c r="B382" s="87"/>
      <c r="C382" s="40"/>
      <c r="D382" s="1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62"/>
      <c r="P382" s="62"/>
      <c r="Q382" s="62"/>
      <c r="R382" s="62"/>
      <c r="S382" s="100"/>
      <c r="T382" s="100"/>
    </row>
    <row r="383" spans="2:20" s="23" customFormat="1" x14ac:dyDescent="0.2">
      <c r="B383" s="87"/>
      <c r="C383" s="40"/>
      <c r="D383" s="1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62"/>
      <c r="P383" s="62"/>
      <c r="Q383" s="62"/>
      <c r="R383" s="62"/>
      <c r="S383" s="100"/>
      <c r="T383" s="100"/>
    </row>
    <row r="384" spans="2:20" s="23" customFormat="1" x14ac:dyDescent="0.2">
      <c r="B384" s="87"/>
      <c r="C384" s="40"/>
      <c r="D384" s="1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62"/>
      <c r="P384" s="62"/>
      <c r="Q384" s="62"/>
      <c r="R384" s="62"/>
      <c r="S384" s="100"/>
      <c r="T384" s="100"/>
    </row>
    <row r="385" spans="2:20" s="23" customFormat="1" x14ac:dyDescent="0.2">
      <c r="B385" s="87"/>
      <c r="C385" s="40"/>
      <c r="D385" s="1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62"/>
      <c r="P385" s="62"/>
      <c r="Q385" s="62"/>
      <c r="R385" s="62"/>
      <c r="S385" s="100"/>
      <c r="T385" s="100"/>
    </row>
    <row r="386" spans="2:20" s="23" customFormat="1" x14ac:dyDescent="0.2">
      <c r="B386" s="87"/>
      <c r="C386" s="40"/>
      <c r="D386" s="1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62"/>
      <c r="P386" s="62"/>
      <c r="Q386" s="62"/>
      <c r="R386" s="62"/>
      <c r="S386" s="100"/>
      <c r="T386" s="100"/>
    </row>
    <row r="387" spans="2:20" s="23" customFormat="1" x14ac:dyDescent="0.2">
      <c r="B387" s="87"/>
      <c r="C387" s="40"/>
      <c r="D387" s="1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62"/>
      <c r="P387" s="62"/>
      <c r="Q387" s="62"/>
      <c r="R387" s="62"/>
      <c r="S387" s="100"/>
      <c r="T387" s="100"/>
    </row>
    <row r="388" spans="2:20" s="23" customFormat="1" x14ac:dyDescent="0.2">
      <c r="B388" s="87"/>
      <c r="C388" s="40"/>
      <c r="D388" s="1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62"/>
      <c r="P388" s="62"/>
      <c r="Q388" s="62"/>
      <c r="R388" s="62"/>
      <c r="S388" s="100"/>
      <c r="T388" s="100"/>
    </row>
    <row r="389" spans="2:20" s="23" customFormat="1" x14ac:dyDescent="0.2">
      <c r="B389" s="87"/>
      <c r="C389" s="40"/>
      <c r="D389" s="1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62"/>
      <c r="P389" s="62"/>
      <c r="Q389" s="62"/>
      <c r="R389" s="62"/>
      <c r="S389" s="100"/>
      <c r="T389" s="100"/>
    </row>
    <row r="390" spans="2:20" s="23" customFormat="1" x14ac:dyDescent="0.2">
      <c r="B390" s="87"/>
      <c r="C390" s="40"/>
      <c r="D390" s="1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62"/>
      <c r="P390" s="62"/>
      <c r="Q390" s="62"/>
      <c r="R390" s="62"/>
      <c r="S390" s="100"/>
      <c r="T390" s="100"/>
    </row>
    <row r="391" spans="2:20" s="23" customFormat="1" x14ac:dyDescent="0.2">
      <c r="B391" s="87"/>
      <c r="C391" s="40"/>
      <c r="D391" s="1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62"/>
      <c r="P391" s="62"/>
      <c r="Q391" s="62"/>
      <c r="R391" s="62"/>
      <c r="S391" s="100"/>
      <c r="T391" s="100"/>
    </row>
    <row r="392" spans="2:20" s="23" customFormat="1" x14ac:dyDescent="0.2">
      <c r="B392" s="87"/>
      <c r="C392" s="40"/>
      <c r="D392" s="1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62"/>
      <c r="P392" s="62"/>
      <c r="Q392" s="62"/>
      <c r="R392" s="62"/>
      <c r="S392" s="100"/>
      <c r="T392" s="100"/>
    </row>
    <row r="393" spans="2:20" s="23" customFormat="1" x14ac:dyDescent="0.2">
      <c r="B393" s="87"/>
      <c r="C393" s="40"/>
      <c r="D393" s="1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62"/>
      <c r="P393" s="62"/>
      <c r="Q393" s="62"/>
      <c r="R393" s="62"/>
      <c r="S393" s="100"/>
      <c r="T393" s="100"/>
    </row>
    <row r="394" spans="2:20" s="23" customFormat="1" x14ac:dyDescent="0.2">
      <c r="B394" s="87"/>
      <c r="C394" s="40"/>
      <c r="D394" s="1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62"/>
      <c r="P394" s="62"/>
      <c r="Q394" s="62"/>
      <c r="R394" s="62"/>
      <c r="S394" s="100"/>
      <c r="T394" s="100"/>
    </row>
    <row r="395" spans="2:20" s="23" customFormat="1" x14ac:dyDescent="0.2">
      <c r="B395" s="87"/>
      <c r="C395" s="40"/>
      <c r="D395" s="1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62"/>
      <c r="P395" s="62"/>
      <c r="Q395" s="62"/>
      <c r="R395" s="62"/>
      <c r="S395" s="100"/>
      <c r="T395" s="100"/>
    </row>
    <row r="396" spans="2:20" s="23" customFormat="1" x14ac:dyDescent="0.2">
      <c r="B396" s="87"/>
      <c r="C396" s="40"/>
      <c r="D396" s="1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62"/>
      <c r="P396" s="62"/>
      <c r="Q396" s="62"/>
      <c r="R396" s="62"/>
      <c r="S396" s="100"/>
      <c r="T396" s="100"/>
    </row>
    <row r="397" spans="2:20" s="23" customFormat="1" x14ac:dyDescent="0.2">
      <c r="B397" s="87"/>
      <c r="C397" s="40"/>
      <c r="D397" s="1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62"/>
      <c r="P397" s="62"/>
      <c r="Q397" s="62"/>
      <c r="R397" s="62"/>
      <c r="S397" s="100"/>
      <c r="T397" s="100"/>
    </row>
    <row r="398" spans="2:20" s="23" customFormat="1" x14ac:dyDescent="0.2">
      <c r="B398" s="87"/>
      <c r="C398" s="40"/>
      <c r="D398" s="1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62"/>
      <c r="P398" s="62"/>
      <c r="Q398" s="62"/>
      <c r="R398" s="62"/>
      <c r="S398" s="100"/>
      <c r="T398" s="100"/>
    </row>
    <row r="399" spans="2:20" s="23" customFormat="1" x14ac:dyDescent="0.2">
      <c r="B399" s="87"/>
      <c r="C399" s="40"/>
      <c r="D399" s="1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62"/>
      <c r="P399" s="62"/>
      <c r="Q399" s="62"/>
      <c r="R399" s="62"/>
      <c r="S399" s="100"/>
      <c r="T399" s="100"/>
    </row>
    <row r="400" spans="2:20" s="23" customFormat="1" x14ac:dyDescent="0.2">
      <c r="B400" s="87"/>
      <c r="C400" s="40"/>
      <c r="D400" s="1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62"/>
      <c r="P400" s="62"/>
      <c r="Q400" s="62"/>
      <c r="R400" s="62"/>
      <c r="S400" s="100"/>
      <c r="T400" s="100"/>
    </row>
    <row r="401" spans="2:20" s="23" customFormat="1" x14ac:dyDescent="0.2">
      <c r="B401" s="87"/>
      <c r="C401" s="40"/>
      <c r="D401" s="1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62"/>
      <c r="P401" s="62"/>
      <c r="Q401" s="62"/>
      <c r="R401" s="62"/>
      <c r="S401" s="100"/>
      <c r="T401" s="100"/>
    </row>
    <row r="402" spans="2:20" s="23" customFormat="1" x14ac:dyDescent="0.2">
      <c r="B402" s="87"/>
      <c r="C402" s="40"/>
      <c r="D402" s="1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62"/>
      <c r="P402" s="62"/>
      <c r="Q402" s="62"/>
      <c r="R402" s="62"/>
      <c r="S402" s="100"/>
      <c r="T402" s="100"/>
    </row>
    <row r="403" spans="2:20" s="23" customFormat="1" x14ac:dyDescent="0.2">
      <c r="B403" s="87"/>
      <c r="C403" s="40"/>
      <c r="D403" s="1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62"/>
      <c r="P403" s="62"/>
      <c r="Q403" s="62"/>
      <c r="R403" s="62"/>
      <c r="S403" s="100"/>
      <c r="T403" s="100"/>
    </row>
    <row r="404" spans="2:20" s="23" customFormat="1" x14ac:dyDescent="0.2">
      <c r="B404" s="87"/>
      <c r="C404" s="40"/>
      <c r="D404" s="1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62"/>
      <c r="P404" s="62"/>
      <c r="Q404" s="62"/>
      <c r="R404" s="62"/>
      <c r="S404" s="100"/>
      <c r="T404" s="100"/>
    </row>
    <row r="405" spans="2:20" s="23" customFormat="1" x14ac:dyDescent="0.2">
      <c r="B405" s="87"/>
      <c r="C405" s="40"/>
      <c r="D405" s="1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62"/>
      <c r="P405" s="62"/>
      <c r="Q405" s="62"/>
      <c r="R405" s="62"/>
      <c r="S405" s="100"/>
      <c r="T405" s="100"/>
    </row>
    <row r="406" spans="2:20" s="23" customFormat="1" x14ac:dyDescent="0.2">
      <c r="B406" s="87"/>
      <c r="C406" s="40"/>
      <c r="D406" s="1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62"/>
      <c r="P406" s="62"/>
      <c r="Q406" s="62"/>
      <c r="R406" s="62"/>
      <c r="S406" s="100"/>
      <c r="T406" s="100"/>
    </row>
    <row r="407" spans="2:20" s="23" customFormat="1" x14ac:dyDescent="0.2">
      <c r="B407" s="87"/>
      <c r="C407" s="40"/>
      <c r="D407" s="1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62"/>
      <c r="P407" s="62"/>
      <c r="Q407" s="62"/>
      <c r="R407" s="62"/>
      <c r="S407" s="100"/>
      <c r="T407" s="100"/>
    </row>
    <row r="408" spans="2:20" s="23" customFormat="1" x14ac:dyDescent="0.2">
      <c r="B408" s="87"/>
      <c r="C408" s="40"/>
      <c r="D408" s="1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62"/>
      <c r="P408" s="62"/>
      <c r="Q408" s="62"/>
      <c r="R408" s="62"/>
      <c r="S408" s="100"/>
      <c r="T408" s="100"/>
    </row>
    <row r="409" spans="2:20" s="23" customFormat="1" x14ac:dyDescent="0.2">
      <c r="B409" s="87"/>
      <c r="C409" s="40"/>
      <c r="D409" s="1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62"/>
      <c r="P409" s="62"/>
      <c r="Q409" s="62"/>
      <c r="R409" s="62"/>
      <c r="S409" s="100"/>
      <c r="T409" s="100"/>
    </row>
    <row r="410" spans="2:20" s="23" customFormat="1" x14ac:dyDescent="0.2">
      <c r="B410" s="87"/>
      <c r="C410" s="40"/>
      <c r="D410" s="1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62"/>
      <c r="P410" s="62"/>
      <c r="Q410" s="62"/>
      <c r="R410" s="62"/>
      <c r="S410" s="100"/>
      <c r="T410" s="100"/>
    </row>
    <row r="411" spans="2:20" s="23" customFormat="1" x14ac:dyDescent="0.2">
      <c r="B411" s="87"/>
      <c r="C411" s="40"/>
      <c r="D411" s="1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62"/>
      <c r="P411" s="62"/>
      <c r="Q411" s="62"/>
      <c r="R411" s="62"/>
      <c r="S411" s="100"/>
      <c r="T411" s="100"/>
    </row>
    <row r="412" spans="2:20" s="23" customFormat="1" x14ac:dyDescent="0.2">
      <c r="B412" s="87"/>
      <c r="C412" s="40"/>
      <c r="D412" s="1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62"/>
      <c r="P412" s="62"/>
      <c r="Q412" s="62"/>
      <c r="R412" s="62"/>
      <c r="S412" s="100"/>
      <c r="T412" s="100"/>
    </row>
    <row r="413" spans="2:20" s="23" customFormat="1" x14ac:dyDescent="0.2">
      <c r="B413" s="87"/>
      <c r="C413" s="40"/>
      <c r="D413" s="1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62"/>
      <c r="P413" s="62"/>
      <c r="Q413" s="62"/>
      <c r="R413" s="62"/>
      <c r="S413" s="100"/>
      <c r="T413" s="100"/>
    </row>
    <row r="414" spans="2:20" s="23" customFormat="1" x14ac:dyDescent="0.2">
      <c r="B414" s="87"/>
      <c r="C414" s="40"/>
      <c r="D414" s="1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62"/>
      <c r="P414" s="62"/>
      <c r="Q414" s="62"/>
      <c r="R414" s="62"/>
      <c r="S414" s="100"/>
      <c r="T414" s="100"/>
    </row>
    <row r="415" spans="2:20" s="23" customFormat="1" x14ac:dyDescent="0.2">
      <c r="B415" s="87"/>
      <c r="C415" s="40"/>
      <c r="D415" s="1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62"/>
      <c r="P415" s="62"/>
      <c r="Q415" s="62"/>
      <c r="R415" s="62"/>
      <c r="S415" s="100"/>
      <c r="T415" s="100"/>
    </row>
    <row r="416" spans="2:20" s="23" customFormat="1" x14ac:dyDescent="0.2">
      <c r="B416" s="87"/>
      <c r="C416" s="40"/>
      <c r="D416" s="1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62"/>
      <c r="P416" s="62"/>
      <c r="Q416" s="62"/>
      <c r="R416" s="62"/>
      <c r="S416" s="100"/>
      <c r="T416" s="100"/>
    </row>
    <row r="417" spans="2:20" s="23" customFormat="1" x14ac:dyDescent="0.2">
      <c r="B417" s="87"/>
      <c r="C417" s="40"/>
      <c r="D417" s="1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62"/>
      <c r="P417" s="62"/>
      <c r="Q417" s="62"/>
      <c r="R417" s="62"/>
      <c r="S417" s="100"/>
      <c r="T417" s="100"/>
    </row>
    <row r="418" spans="2:20" s="23" customFormat="1" x14ac:dyDescent="0.2">
      <c r="B418" s="87"/>
      <c r="C418" s="40"/>
      <c r="D418" s="1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62"/>
      <c r="P418" s="62"/>
      <c r="Q418" s="62"/>
      <c r="R418" s="62"/>
      <c r="S418" s="100"/>
      <c r="T418" s="100"/>
    </row>
    <row r="419" spans="2:20" s="23" customFormat="1" x14ac:dyDescent="0.2">
      <c r="B419" s="87"/>
      <c r="C419" s="40"/>
      <c r="D419" s="1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62"/>
      <c r="P419" s="62"/>
      <c r="Q419" s="62"/>
      <c r="R419" s="62"/>
      <c r="S419" s="100"/>
      <c r="T419" s="100"/>
    </row>
    <row r="420" spans="2:20" s="23" customFormat="1" x14ac:dyDescent="0.2">
      <c r="B420" s="87"/>
      <c r="C420" s="40"/>
      <c r="D420" s="1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62"/>
      <c r="P420" s="62"/>
      <c r="Q420" s="62"/>
      <c r="R420" s="62"/>
      <c r="S420" s="100"/>
      <c r="T420" s="100"/>
    </row>
    <row r="421" spans="2:20" s="23" customFormat="1" x14ac:dyDescent="0.2">
      <c r="B421" s="87"/>
      <c r="C421" s="40"/>
      <c r="D421" s="1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62"/>
      <c r="P421" s="62"/>
      <c r="Q421" s="62"/>
      <c r="R421" s="62"/>
      <c r="S421" s="100"/>
      <c r="T421" s="100"/>
    </row>
    <row r="422" spans="2:20" s="23" customFormat="1" x14ac:dyDescent="0.2">
      <c r="B422" s="87"/>
      <c r="C422" s="40"/>
      <c r="D422" s="1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62"/>
      <c r="P422" s="62"/>
      <c r="Q422" s="62"/>
      <c r="R422" s="62"/>
      <c r="S422" s="100"/>
      <c r="T422" s="100"/>
    </row>
    <row r="423" spans="2:20" s="23" customFormat="1" x14ac:dyDescent="0.2">
      <c r="B423" s="87"/>
      <c r="C423" s="40"/>
      <c r="D423" s="1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62"/>
      <c r="P423" s="62"/>
      <c r="Q423" s="62"/>
      <c r="R423" s="62"/>
      <c r="S423" s="100"/>
      <c r="T423" s="100"/>
    </row>
    <row r="424" spans="2:20" s="23" customFormat="1" x14ac:dyDescent="0.2">
      <c r="B424" s="87"/>
      <c r="C424" s="40"/>
      <c r="D424" s="1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62"/>
      <c r="P424" s="62"/>
      <c r="Q424" s="62"/>
      <c r="R424" s="62"/>
      <c r="S424" s="100"/>
      <c r="T424" s="100"/>
    </row>
    <row r="425" spans="2:20" s="23" customFormat="1" x14ac:dyDescent="0.2">
      <c r="B425" s="87"/>
      <c r="C425" s="40"/>
      <c r="D425" s="1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62"/>
      <c r="P425" s="62"/>
      <c r="Q425" s="62"/>
      <c r="R425" s="62"/>
      <c r="S425" s="100"/>
      <c r="T425" s="100"/>
    </row>
    <row r="426" spans="2:20" s="23" customFormat="1" x14ac:dyDescent="0.2">
      <c r="B426" s="87"/>
      <c r="C426" s="40"/>
      <c r="D426" s="1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62"/>
      <c r="P426" s="62"/>
      <c r="Q426" s="62"/>
      <c r="R426" s="62"/>
      <c r="S426" s="100"/>
      <c r="T426" s="100"/>
    </row>
    <row r="427" spans="2:20" s="23" customFormat="1" x14ac:dyDescent="0.2">
      <c r="B427" s="87"/>
      <c r="C427" s="40"/>
      <c r="D427" s="1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62"/>
      <c r="P427" s="62"/>
      <c r="Q427" s="62"/>
      <c r="R427" s="62"/>
      <c r="S427" s="100"/>
      <c r="T427" s="100"/>
    </row>
    <row r="428" spans="2:20" s="23" customFormat="1" x14ac:dyDescent="0.2">
      <c r="B428" s="87"/>
      <c r="C428" s="40"/>
      <c r="D428" s="1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62"/>
      <c r="P428" s="62"/>
      <c r="Q428" s="62"/>
      <c r="R428" s="62"/>
      <c r="S428" s="100"/>
      <c r="T428" s="100"/>
    </row>
    <row r="429" spans="2:20" s="23" customFormat="1" x14ac:dyDescent="0.2">
      <c r="B429" s="87"/>
      <c r="C429" s="40"/>
      <c r="D429" s="1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62"/>
      <c r="P429" s="62"/>
      <c r="Q429" s="62"/>
      <c r="R429" s="62"/>
      <c r="S429" s="100"/>
      <c r="T429" s="100"/>
    </row>
    <row r="430" spans="2:20" s="23" customFormat="1" x14ac:dyDescent="0.2">
      <c r="B430" s="87"/>
      <c r="C430" s="40"/>
      <c r="D430" s="1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62"/>
      <c r="P430" s="62"/>
      <c r="Q430" s="62"/>
      <c r="R430" s="62"/>
      <c r="S430" s="100"/>
      <c r="T430" s="100"/>
    </row>
    <row r="431" spans="2:20" s="23" customFormat="1" x14ac:dyDescent="0.2">
      <c r="B431" s="87"/>
      <c r="C431" s="40"/>
      <c r="D431" s="1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62"/>
      <c r="P431" s="62"/>
      <c r="Q431" s="62"/>
      <c r="R431" s="62"/>
      <c r="S431" s="100"/>
      <c r="T431" s="100"/>
    </row>
    <row r="432" spans="2:20" s="23" customFormat="1" x14ac:dyDescent="0.2">
      <c r="B432" s="87"/>
      <c r="C432" s="40"/>
      <c r="D432" s="1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62"/>
      <c r="P432" s="62"/>
      <c r="Q432" s="62"/>
      <c r="R432" s="62"/>
      <c r="S432" s="100"/>
      <c r="T432" s="100"/>
    </row>
    <row r="433" spans="2:20" s="23" customFormat="1" x14ac:dyDescent="0.2">
      <c r="B433" s="87"/>
      <c r="C433" s="40"/>
      <c r="D433" s="1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62"/>
      <c r="P433" s="62"/>
      <c r="Q433" s="62"/>
      <c r="R433" s="62"/>
      <c r="S433" s="100"/>
      <c r="T433" s="100"/>
    </row>
    <row r="434" spans="2:20" s="23" customFormat="1" x14ac:dyDescent="0.2">
      <c r="B434" s="87"/>
      <c r="C434" s="40"/>
      <c r="D434" s="1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62"/>
      <c r="P434" s="62"/>
      <c r="Q434" s="62"/>
      <c r="R434" s="62"/>
      <c r="S434" s="100"/>
      <c r="T434" s="100"/>
    </row>
    <row r="435" spans="2:20" s="23" customFormat="1" x14ac:dyDescent="0.2">
      <c r="B435" s="87"/>
      <c r="C435" s="40"/>
      <c r="D435" s="1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62"/>
      <c r="P435" s="62"/>
      <c r="Q435" s="62"/>
      <c r="R435" s="62"/>
      <c r="S435" s="100"/>
      <c r="T435" s="100"/>
    </row>
    <row r="436" spans="2:20" s="23" customFormat="1" x14ac:dyDescent="0.2">
      <c r="B436" s="87"/>
      <c r="C436" s="40"/>
      <c r="D436" s="1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62"/>
      <c r="P436" s="62"/>
      <c r="Q436" s="62"/>
      <c r="R436" s="62"/>
      <c r="S436" s="100"/>
      <c r="T436" s="100"/>
    </row>
    <row r="437" spans="2:20" s="23" customFormat="1" x14ac:dyDescent="0.2">
      <c r="B437" s="87"/>
      <c r="C437" s="40"/>
      <c r="D437" s="1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62"/>
      <c r="P437" s="62"/>
      <c r="Q437" s="62"/>
      <c r="R437" s="62"/>
      <c r="S437" s="100"/>
      <c r="T437" s="100"/>
    </row>
    <row r="438" spans="2:20" s="23" customFormat="1" x14ac:dyDescent="0.2">
      <c r="B438" s="87"/>
      <c r="C438" s="40"/>
      <c r="D438" s="1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62"/>
      <c r="P438" s="62"/>
      <c r="Q438" s="62"/>
      <c r="R438" s="62"/>
      <c r="S438" s="100"/>
      <c r="T438" s="100"/>
    </row>
    <row r="439" spans="2:20" s="23" customFormat="1" x14ac:dyDescent="0.2">
      <c r="B439" s="87"/>
      <c r="C439" s="40"/>
      <c r="D439" s="1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62"/>
      <c r="P439" s="62"/>
      <c r="Q439" s="62"/>
      <c r="R439" s="62"/>
      <c r="S439" s="100"/>
      <c r="T439" s="100"/>
    </row>
    <row r="440" spans="2:20" s="23" customFormat="1" x14ac:dyDescent="0.2">
      <c r="B440" s="87"/>
      <c r="C440" s="40"/>
      <c r="D440" s="1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62"/>
      <c r="P440" s="62"/>
      <c r="Q440" s="62"/>
      <c r="R440" s="62"/>
      <c r="S440" s="100"/>
      <c r="T440" s="100"/>
    </row>
    <row r="441" spans="2:20" s="23" customFormat="1" x14ac:dyDescent="0.2">
      <c r="B441" s="87"/>
      <c r="C441" s="40"/>
      <c r="D441" s="1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62"/>
      <c r="P441" s="62"/>
      <c r="Q441" s="62"/>
      <c r="R441" s="62"/>
      <c r="S441" s="100"/>
      <c r="T441" s="100"/>
    </row>
    <row r="442" spans="2:20" s="23" customFormat="1" x14ac:dyDescent="0.2">
      <c r="B442" s="87"/>
      <c r="C442" s="40"/>
      <c r="D442" s="1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62"/>
      <c r="P442" s="62"/>
      <c r="Q442" s="62"/>
      <c r="R442" s="62"/>
      <c r="S442" s="100"/>
      <c r="T442" s="100"/>
    </row>
    <row r="443" spans="2:20" s="23" customFormat="1" x14ac:dyDescent="0.2">
      <c r="B443" s="87"/>
      <c r="C443" s="40"/>
      <c r="D443" s="1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62"/>
      <c r="P443" s="62"/>
      <c r="Q443" s="62"/>
      <c r="R443" s="62"/>
      <c r="S443" s="100"/>
      <c r="T443" s="100"/>
    </row>
    <row r="444" spans="2:20" s="23" customFormat="1" x14ac:dyDescent="0.2">
      <c r="B444" s="87"/>
      <c r="C444" s="40"/>
      <c r="D444" s="1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62"/>
      <c r="P444" s="62"/>
      <c r="Q444" s="62"/>
      <c r="R444" s="62"/>
      <c r="S444" s="100"/>
      <c r="T444" s="100"/>
    </row>
    <row r="445" spans="2:20" s="23" customFormat="1" x14ac:dyDescent="0.2">
      <c r="B445" s="87"/>
      <c r="C445" s="40"/>
      <c r="D445" s="1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62"/>
      <c r="P445" s="62"/>
      <c r="Q445" s="62"/>
      <c r="R445" s="62"/>
      <c r="S445" s="100"/>
      <c r="T445" s="100"/>
    </row>
    <row r="446" spans="2:20" s="23" customFormat="1" x14ac:dyDescent="0.2">
      <c r="B446" s="87"/>
      <c r="C446" s="40"/>
      <c r="D446" s="1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62"/>
      <c r="P446" s="62"/>
      <c r="Q446" s="62"/>
      <c r="R446" s="62"/>
      <c r="S446" s="100"/>
      <c r="T446" s="100"/>
    </row>
    <row r="447" spans="2:20" s="23" customFormat="1" x14ac:dyDescent="0.2">
      <c r="B447" s="87"/>
      <c r="C447" s="40"/>
      <c r="D447" s="1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62"/>
      <c r="P447" s="62"/>
      <c r="Q447" s="62"/>
      <c r="R447" s="62"/>
      <c r="S447" s="100"/>
      <c r="T447" s="100"/>
    </row>
    <row r="448" spans="2:20" s="23" customFormat="1" x14ac:dyDescent="0.2">
      <c r="B448" s="87"/>
      <c r="C448" s="40"/>
      <c r="D448" s="1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62"/>
      <c r="P448" s="62"/>
      <c r="Q448" s="62"/>
      <c r="R448" s="62"/>
      <c r="S448" s="100"/>
      <c r="T448" s="100"/>
    </row>
    <row r="449" spans="2:20" s="23" customFormat="1" x14ac:dyDescent="0.2">
      <c r="B449" s="87"/>
      <c r="C449" s="40"/>
      <c r="D449" s="1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62"/>
      <c r="P449" s="62"/>
      <c r="Q449" s="62"/>
      <c r="R449" s="62"/>
      <c r="S449" s="100"/>
      <c r="T449" s="100"/>
    </row>
    <row r="450" spans="2:20" s="23" customFormat="1" x14ac:dyDescent="0.2">
      <c r="B450" s="87"/>
      <c r="C450" s="40"/>
      <c r="D450" s="1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62"/>
      <c r="P450" s="62"/>
      <c r="Q450" s="62"/>
      <c r="R450" s="62"/>
      <c r="S450" s="100"/>
      <c r="T450" s="100"/>
    </row>
    <row r="451" spans="2:20" s="23" customFormat="1" x14ac:dyDescent="0.2">
      <c r="B451" s="87"/>
      <c r="C451" s="40"/>
      <c r="D451" s="1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62"/>
      <c r="P451" s="62"/>
      <c r="Q451" s="62"/>
      <c r="R451" s="62"/>
      <c r="S451" s="100"/>
      <c r="T451" s="100"/>
    </row>
    <row r="452" spans="2:20" s="23" customFormat="1" x14ac:dyDescent="0.2">
      <c r="B452" s="87"/>
      <c r="C452" s="40"/>
      <c r="D452" s="1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62"/>
      <c r="P452" s="62"/>
      <c r="Q452" s="62"/>
      <c r="R452" s="62"/>
      <c r="S452" s="100"/>
      <c r="T452" s="100"/>
    </row>
    <row r="453" spans="2:20" s="23" customFormat="1" x14ac:dyDescent="0.2">
      <c r="B453" s="87"/>
      <c r="C453" s="40"/>
      <c r="D453" s="1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62"/>
      <c r="P453" s="62"/>
      <c r="Q453" s="62"/>
      <c r="R453" s="62"/>
      <c r="S453" s="100"/>
      <c r="T453" s="100"/>
    </row>
    <row r="454" spans="2:20" s="23" customFormat="1" x14ac:dyDescent="0.2">
      <c r="B454" s="87"/>
      <c r="C454" s="40"/>
      <c r="D454" s="1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62"/>
      <c r="P454" s="62"/>
      <c r="Q454" s="62"/>
      <c r="R454" s="62"/>
      <c r="S454" s="100"/>
      <c r="T454" s="100"/>
    </row>
    <row r="455" spans="2:20" s="23" customFormat="1" x14ac:dyDescent="0.2">
      <c r="B455" s="87"/>
      <c r="C455" s="40"/>
      <c r="D455" s="1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62"/>
      <c r="P455" s="62"/>
      <c r="Q455" s="62"/>
      <c r="R455" s="62"/>
      <c r="S455" s="100"/>
      <c r="T455" s="100"/>
    </row>
    <row r="456" spans="2:20" s="23" customFormat="1" x14ac:dyDescent="0.2">
      <c r="B456" s="87"/>
      <c r="C456" s="40"/>
      <c r="D456" s="1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62"/>
      <c r="P456" s="62"/>
      <c r="Q456" s="62"/>
      <c r="R456" s="62"/>
      <c r="S456" s="100"/>
      <c r="T456" s="100"/>
    </row>
    <row r="457" spans="2:20" s="23" customFormat="1" x14ac:dyDescent="0.2">
      <c r="B457" s="87"/>
      <c r="C457" s="40"/>
      <c r="D457" s="1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62"/>
      <c r="P457" s="62"/>
      <c r="Q457" s="62"/>
      <c r="R457" s="62"/>
      <c r="S457" s="100"/>
      <c r="T457" s="100"/>
    </row>
    <row r="458" spans="2:20" s="23" customFormat="1" x14ac:dyDescent="0.2">
      <c r="B458" s="87"/>
      <c r="C458" s="40"/>
      <c r="D458" s="1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62"/>
      <c r="P458" s="62"/>
      <c r="Q458" s="62"/>
      <c r="R458" s="62"/>
      <c r="S458" s="100"/>
      <c r="T458" s="100"/>
    </row>
    <row r="459" spans="2:20" s="23" customFormat="1" x14ac:dyDescent="0.2">
      <c r="B459" s="87"/>
      <c r="C459" s="40"/>
      <c r="D459" s="1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62"/>
      <c r="P459" s="62"/>
      <c r="Q459" s="62"/>
      <c r="R459" s="62"/>
      <c r="S459" s="100"/>
      <c r="T459" s="100"/>
    </row>
    <row r="460" spans="2:20" s="23" customFormat="1" x14ac:dyDescent="0.2">
      <c r="B460" s="87"/>
      <c r="C460" s="40"/>
      <c r="D460" s="1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62"/>
      <c r="P460" s="62"/>
      <c r="Q460" s="62"/>
      <c r="R460" s="62"/>
      <c r="S460" s="100"/>
      <c r="T460" s="100"/>
    </row>
    <row r="461" spans="2:20" s="23" customFormat="1" x14ac:dyDescent="0.2">
      <c r="B461" s="87"/>
      <c r="C461" s="40"/>
      <c r="D461" s="1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62"/>
      <c r="P461" s="62"/>
      <c r="Q461" s="62"/>
      <c r="R461" s="62"/>
      <c r="S461" s="100"/>
      <c r="T461" s="100"/>
    </row>
    <row r="462" spans="2:20" s="23" customFormat="1" x14ac:dyDescent="0.2">
      <c r="B462" s="87"/>
      <c r="C462" s="40"/>
      <c r="D462" s="1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62"/>
      <c r="P462" s="62"/>
      <c r="Q462" s="62"/>
      <c r="R462" s="62"/>
      <c r="S462" s="100"/>
      <c r="T462" s="100"/>
    </row>
    <row r="463" spans="2:20" s="23" customFormat="1" x14ac:dyDescent="0.2">
      <c r="B463" s="87"/>
      <c r="C463" s="40"/>
      <c r="D463" s="1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62"/>
      <c r="P463" s="62"/>
      <c r="Q463" s="62"/>
      <c r="R463" s="62"/>
      <c r="S463" s="100"/>
      <c r="T463" s="100"/>
    </row>
    <row r="464" spans="2:20" s="23" customFormat="1" x14ac:dyDescent="0.2">
      <c r="B464" s="87"/>
      <c r="C464" s="40"/>
      <c r="D464" s="1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62"/>
      <c r="P464" s="62"/>
      <c r="Q464" s="62"/>
      <c r="R464" s="62"/>
      <c r="S464" s="100"/>
      <c r="T464" s="100"/>
    </row>
    <row r="465" spans="2:20" s="23" customFormat="1" x14ac:dyDescent="0.2">
      <c r="B465" s="87"/>
      <c r="C465" s="40"/>
      <c r="D465" s="1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62"/>
      <c r="P465" s="62"/>
      <c r="Q465" s="62"/>
      <c r="R465" s="62"/>
      <c r="S465" s="100"/>
      <c r="T465" s="100"/>
    </row>
    <row r="466" spans="2:20" s="23" customFormat="1" x14ac:dyDescent="0.2">
      <c r="B466" s="87"/>
      <c r="C466" s="40"/>
      <c r="D466" s="1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62"/>
      <c r="P466" s="62"/>
      <c r="Q466" s="62"/>
      <c r="R466" s="62"/>
      <c r="S466" s="100"/>
      <c r="T466" s="100"/>
    </row>
    <row r="467" spans="2:20" s="23" customFormat="1" x14ac:dyDescent="0.2">
      <c r="B467" s="87"/>
      <c r="C467" s="40"/>
      <c r="D467" s="1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62"/>
      <c r="P467" s="62"/>
      <c r="Q467" s="62"/>
      <c r="R467" s="62"/>
      <c r="S467" s="100"/>
      <c r="T467" s="100"/>
    </row>
    <row r="468" spans="2:20" s="23" customFormat="1" x14ac:dyDescent="0.2">
      <c r="B468" s="87"/>
      <c r="C468" s="40"/>
      <c r="D468" s="1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62"/>
      <c r="P468" s="62"/>
      <c r="Q468" s="62"/>
      <c r="R468" s="62"/>
      <c r="S468" s="100"/>
      <c r="T468" s="100"/>
    </row>
    <row r="469" spans="2:20" s="23" customFormat="1" x14ac:dyDescent="0.2">
      <c r="B469" s="87"/>
      <c r="C469" s="40"/>
      <c r="D469" s="1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62"/>
      <c r="P469" s="62"/>
      <c r="Q469" s="62"/>
      <c r="R469" s="62"/>
      <c r="S469" s="100"/>
      <c r="T469" s="100"/>
    </row>
    <row r="470" spans="2:20" s="23" customFormat="1" x14ac:dyDescent="0.2">
      <c r="B470" s="87"/>
      <c r="C470" s="40"/>
      <c r="D470" s="1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62"/>
      <c r="P470" s="62"/>
      <c r="Q470" s="62"/>
      <c r="R470" s="62"/>
      <c r="S470" s="100"/>
      <c r="T470" s="100"/>
    </row>
    <row r="471" spans="2:20" s="23" customFormat="1" x14ac:dyDescent="0.2">
      <c r="B471" s="87"/>
      <c r="C471" s="40"/>
      <c r="D471" s="1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62"/>
      <c r="P471" s="62"/>
      <c r="Q471" s="62"/>
      <c r="R471" s="62"/>
      <c r="S471" s="100"/>
      <c r="T471" s="100"/>
    </row>
    <row r="472" spans="2:20" s="23" customFormat="1" x14ac:dyDescent="0.2">
      <c r="B472" s="87"/>
      <c r="C472" s="40"/>
      <c r="D472" s="1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62"/>
      <c r="P472" s="62"/>
      <c r="Q472" s="62"/>
      <c r="R472" s="62"/>
      <c r="S472" s="100"/>
      <c r="T472" s="100"/>
    </row>
    <row r="473" spans="2:20" s="23" customFormat="1" x14ac:dyDescent="0.2">
      <c r="B473" s="87"/>
      <c r="C473" s="40"/>
      <c r="D473" s="1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62"/>
      <c r="P473" s="62"/>
      <c r="Q473" s="62"/>
      <c r="R473" s="62"/>
      <c r="S473" s="100"/>
      <c r="T473" s="100"/>
    </row>
    <row r="474" spans="2:20" s="23" customFormat="1" x14ac:dyDescent="0.2">
      <c r="B474" s="87"/>
      <c r="C474" s="40"/>
      <c r="D474" s="1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62"/>
      <c r="P474" s="62"/>
      <c r="Q474" s="62"/>
      <c r="R474" s="62"/>
      <c r="S474" s="100"/>
      <c r="T474" s="100"/>
    </row>
    <row r="475" spans="2:20" s="23" customFormat="1" x14ac:dyDescent="0.2">
      <c r="B475" s="87"/>
      <c r="C475" s="40"/>
      <c r="D475" s="1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62"/>
      <c r="P475" s="62"/>
      <c r="Q475" s="62"/>
      <c r="R475" s="62"/>
      <c r="S475" s="100"/>
      <c r="T475" s="100"/>
    </row>
    <row r="476" spans="2:20" s="23" customFormat="1" x14ac:dyDescent="0.2">
      <c r="B476" s="87"/>
      <c r="C476" s="40"/>
      <c r="D476" s="1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62"/>
      <c r="P476" s="62"/>
      <c r="Q476" s="62"/>
      <c r="R476" s="62"/>
      <c r="S476" s="100"/>
      <c r="T476" s="100"/>
    </row>
    <row r="477" spans="2:20" s="23" customFormat="1" x14ac:dyDescent="0.2">
      <c r="B477" s="87"/>
      <c r="C477" s="40"/>
      <c r="D477" s="1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62"/>
      <c r="P477" s="62"/>
      <c r="Q477" s="62"/>
      <c r="R477" s="62"/>
      <c r="S477" s="100"/>
      <c r="T477" s="100"/>
    </row>
    <row r="478" spans="2:20" s="23" customFormat="1" x14ac:dyDescent="0.2">
      <c r="B478" s="87"/>
      <c r="C478" s="40"/>
      <c r="D478" s="1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62"/>
      <c r="P478" s="62"/>
      <c r="Q478" s="62"/>
      <c r="R478" s="62"/>
      <c r="S478" s="100"/>
      <c r="T478" s="100"/>
    </row>
    <row r="479" spans="2:20" s="23" customFormat="1" x14ac:dyDescent="0.2">
      <c r="B479" s="87"/>
      <c r="C479" s="40"/>
      <c r="D479" s="1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62"/>
      <c r="P479" s="62"/>
      <c r="Q479" s="62"/>
      <c r="R479" s="62"/>
      <c r="S479" s="100"/>
      <c r="T479" s="100"/>
    </row>
    <row r="480" spans="2:20" s="23" customFormat="1" x14ac:dyDescent="0.2">
      <c r="B480" s="87"/>
      <c r="C480" s="40"/>
      <c r="D480" s="1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62"/>
      <c r="P480" s="62"/>
      <c r="Q480" s="62"/>
      <c r="R480" s="62"/>
      <c r="S480" s="100"/>
      <c r="T480" s="100"/>
    </row>
    <row r="481" spans="2:20" s="23" customFormat="1" x14ac:dyDescent="0.2">
      <c r="B481" s="87"/>
      <c r="C481" s="40"/>
      <c r="D481" s="1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62"/>
      <c r="P481" s="62"/>
      <c r="Q481" s="62"/>
      <c r="R481" s="62"/>
      <c r="S481" s="100"/>
      <c r="T481" s="100"/>
    </row>
    <row r="482" spans="2:20" s="23" customFormat="1" x14ac:dyDescent="0.2">
      <c r="B482" s="87"/>
      <c r="C482" s="40"/>
      <c r="D482" s="1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62"/>
      <c r="P482" s="62"/>
      <c r="Q482" s="62"/>
      <c r="R482" s="62"/>
      <c r="S482" s="100"/>
      <c r="T482" s="100"/>
    </row>
    <row r="483" spans="2:20" s="23" customFormat="1" x14ac:dyDescent="0.2">
      <c r="B483" s="87"/>
      <c r="C483" s="40"/>
      <c r="D483" s="1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62"/>
      <c r="P483" s="62"/>
      <c r="Q483" s="62"/>
      <c r="R483" s="62"/>
      <c r="S483" s="100"/>
      <c r="T483" s="100"/>
    </row>
    <row r="484" spans="2:20" s="23" customFormat="1" x14ac:dyDescent="0.2">
      <c r="B484" s="87"/>
      <c r="C484" s="40"/>
      <c r="D484" s="1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62"/>
      <c r="P484" s="62"/>
      <c r="Q484" s="62"/>
      <c r="R484" s="62"/>
      <c r="S484" s="100"/>
      <c r="T484" s="100"/>
    </row>
    <row r="485" spans="2:20" s="23" customFormat="1" x14ac:dyDescent="0.2">
      <c r="B485" s="87"/>
      <c r="C485" s="40"/>
      <c r="D485" s="1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62"/>
      <c r="P485" s="62"/>
      <c r="Q485" s="62"/>
      <c r="R485" s="62"/>
      <c r="S485" s="100"/>
      <c r="T485" s="100"/>
    </row>
    <row r="486" spans="2:20" s="23" customFormat="1" x14ac:dyDescent="0.2">
      <c r="B486" s="87"/>
      <c r="C486" s="40"/>
      <c r="D486" s="1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62"/>
      <c r="P486" s="62"/>
      <c r="Q486" s="62"/>
      <c r="R486" s="62"/>
      <c r="S486" s="100"/>
      <c r="T486" s="100"/>
    </row>
    <row r="487" spans="2:20" s="23" customFormat="1" x14ac:dyDescent="0.2">
      <c r="B487" s="87"/>
      <c r="C487" s="40"/>
      <c r="D487" s="1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62"/>
      <c r="P487" s="62"/>
      <c r="Q487" s="62"/>
      <c r="R487" s="62"/>
      <c r="S487" s="100"/>
      <c r="T487" s="100"/>
    </row>
    <row r="488" spans="2:20" s="23" customFormat="1" x14ac:dyDescent="0.2">
      <c r="B488" s="87"/>
      <c r="C488" s="40"/>
      <c r="D488" s="1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62"/>
      <c r="P488" s="62"/>
      <c r="Q488" s="62"/>
      <c r="R488" s="62"/>
      <c r="S488" s="100"/>
      <c r="T488" s="100"/>
    </row>
    <row r="489" spans="2:20" s="23" customFormat="1" x14ac:dyDescent="0.2">
      <c r="B489" s="87"/>
      <c r="C489" s="40"/>
      <c r="D489" s="1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62"/>
      <c r="P489" s="62"/>
      <c r="Q489" s="62"/>
      <c r="R489" s="62"/>
      <c r="S489" s="100"/>
      <c r="T489" s="100"/>
    </row>
    <row r="490" spans="2:20" s="23" customFormat="1" x14ac:dyDescent="0.2">
      <c r="B490" s="87"/>
      <c r="C490" s="40"/>
      <c r="D490" s="1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62"/>
      <c r="P490" s="62"/>
      <c r="Q490" s="62"/>
      <c r="R490" s="62"/>
      <c r="S490" s="100"/>
      <c r="T490" s="100"/>
    </row>
    <row r="491" spans="2:20" s="23" customFormat="1" x14ac:dyDescent="0.2">
      <c r="B491" s="87"/>
      <c r="C491" s="40"/>
      <c r="D491" s="1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62"/>
      <c r="P491" s="62"/>
      <c r="Q491" s="62"/>
      <c r="R491" s="62"/>
      <c r="S491" s="100"/>
      <c r="T491" s="100"/>
    </row>
    <row r="492" spans="2:20" s="23" customFormat="1" x14ac:dyDescent="0.2">
      <c r="B492" s="87"/>
      <c r="C492" s="40"/>
      <c r="D492" s="1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62"/>
      <c r="P492" s="62"/>
      <c r="Q492" s="62"/>
      <c r="R492" s="62"/>
      <c r="S492" s="100"/>
      <c r="T492" s="100"/>
    </row>
    <row r="493" spans="2:20" s="23" customFormat="1" x14ac:dyDescent="0.2">
      <c r="B493" s="87"/>
      <c r="C493" s="40"/>
      <c r="D493" s="1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62"/>
      <c r="P493" s="62"/>
      <c r="Q493" s="62"/>
      <c r="R493" s="62"/>
      <c r="S493" s="100"/>
      <c r="T493" s="100"/>
    </row>
    <row r="494" spans="2:20" s="23" customFormat="1" x14ac:dyDescent="0.2">
      <c r="B494" s="87"/>
      <c r="C494" s="40"/>
      <c r="D494" s="1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62"/>
      <c r="P494" s="62"/>
      <c r="Q494" s="62"/>
      <c r="R494" s="62"/>
      <c r="S494" s="100"/>
      <c r="T494" s="100"/>
    </row>
    <row r="495" spans="2:20" s="23" customFormat="1" x14ac:dyDescent="0.2">
      <c r="B495" s="87"/>
      <c r="C495" s="40"/>
      <c r="D495" s="1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62"/>
      <c r="P495" s="62"/>
      <c r="Q495" s="62"/>
      <c r="R495" s="62"/>
      <c r="S495" s="100"/>
      <c r="T495" s="100"/>
    </row>
    <row r="496" spans="2:20" s="23" customFormat="1" x14ac:dyDescent="0.2">
      <c r="B496" s="87"/>
      <c r="C496" s="40"/>
      <c r="D496" s="1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62"/>
      <c r="P496" s="62"/>
      <c r="Q496" s="62"/>
      <c r="R496" s="62"/>
      <c r="S496" s="100"/>
      <c r="T496" s="100"/>
    </row>
    <row r="497" spans="2:20" s="23" customFormat="1" x14ac:dyDescent="0.2">
      <c r="B497" s="87"/>
      <c r="C497" s="40"/>
      <c r="D497" s="1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62"/>
      <c r="P497" s="62"/>
      <c r="Q497" s="62"/>
      <c r="R497" s="62"/>
      <c r="S497" s="100"/>
      <c r="T497" s="100"/>
    </row>
    <row r="498" spans="2:20" s="23" customFormat="1" x14ac:dyDescent="0.2">
      <c r="B498" s="87"/>
      <c r="C498" s="40"/>
      <c r="D498" s="1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62"/>
      <c r="P498" s="62"/>
      <c r="Q498" s="62"/>
      <c r="R498" s="62"/>
      <c r="S498" s="100"/>
      <c r="T498" s="100"/>
    </row>
    <row r="499" spans="2:20" s="23" customFormat="1" x14ac:dyDescent="0.2">
      <c r="B499" s="87"/>
      <c r="C499" s="40"/>
      <c r="D499" s="1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62"/>
      <c r="P499" s="62"/>
      <c r="Q499" s="62"/>
      <c r="R499" s="62"/>
      <c r="S499" s="100"/>
      <c r="T499" s="100"/>
    </row>
    <row r="500" spans="2:20" s="23" customFormat="1" x14ac:dyDescent="0.2">
      <c r="B500" s="87"/>
      <c r="C500" s="40"/>
      <c r="D500" s="1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62"/>
      <c r="P500" s="62"/>
      <c r="Q500" s="62"/>
      <c r="R500" s="62"/>
      <c r="S500" s="100"/>
      <c r="T500" s="100"/>
    </row>
    <row r="501" spans="2:20" s="23" customFormat="1" x14ac:dyDescent="0.2">
      <c r="B501" s="87"/>
      <c r="C501" s="40"/>
      <c r="D501" s="1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62"/>
      <c r="P501" s="62"/>
      <c r="Q501" s="62"/>
      <c r="R501" s="62"/>
      <c r="S501" s="100"/>
      <c r="T501" s="100"/>
    </row>
    <row r="502" spans="2:20" s="23" customFormat="1" x14ac:dyDescent="0.2">
      <c r="B502" s="87"/>
      <c r="C502" s="40"/>
      <c r="D502" s="1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62"/>
      <c r="P502" s="62"/>
      <c r="Q502" s="62"/>
      <c r="R502" s="62"/>
      <c r="S502" s="100"/>
      <c r="T502" s="100"/>
    </row>
    <row r="503" spans="2:20" s="23" customFormat="1" x14ac:dyDescent="0.2">
      <c r="B503" s="87"/>
      <c r="C503" s="40"/>
      <c r="D503" s="1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62"/>
      <c r="P503" s="62"/>
      <c r="Q503" s="62"/>
      <c r="R503" s="62"/>
      <c r="S503" s="100"/>
      <c r="T503" s="100"/>
    </row>
    <row r="504" spans="2:20" s="23" customFormat="1" x14ac:dyDescent="0.2">
      <c r="B504" s="87"/>
      <c r="C504" s="40"/>
      <c r="D504" s="1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62"/>
      <c r="P504" s="62"/>
      <c r="Q504" s="62"/>
      <c r="R504" s="62"/>
      <c r="S504" s="100"/>
      <c r="T504" s="100"/>
    </row>
    <row r="505" spans="2:20" s="23" customFormat="1" x14ac:dyDescent="0.2">
      <c r="B505" s="87"/>
      <c r="C505" s="40"/>
      <c r="D505" s="1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62"/>
      <c r="P505" s="62"/>
      <c r="Q505" s="62"/>
      <c r="R505" s="62"/>
      <c r="S505" s="100"/>
      <c r="T505" s="100"/>
    </row>
    <row r="506" spans="2:20" s="23" customFormat="1" x14ac:dyDescent="0.2">
      <c r="B506" s="87"/>
      <c r="C506" s="40"/>
      <c r="D506" s="1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62"/>
      <c r="P506" s="62"/>
      <c r="Q506" s="62"/>
      <c r="R506" s="62"/>
      <c r="S506" s="100"/>
      <c r="T506" s="100"/>
    </row>
    <row r="507" spans="2:20" s="23" customFormat="1" x14ac:dyDescent="0.2">
      <c r="B507" s="87"/>
      <c r="C507" s="40"/>
      <c r="D507" s="1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62"/>
      <c r="P507" s="62"/>
      <c r="Q507" s="62"/>
      <c r="R507" s="62"/>
      <c r="S507" s="100"/>
      <c r="T507" s="100"/>
    </row>
    <row r="508" spans="2:20" s="23" customFormat="1" x14ac:dyDescent="0.2">
      <c r="B508" s="87"/>
      <c r="C508" s="40"/>
      <c r="D508" s="1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62"/>
      <c r="P508" s="62"/>
      <c r="Q508" s="62"/>
      <c r="R508" s="62"/>
      <c r="S508" s="100"/>
      <c r="T508" s="100"/>
    </row>
    <row r="509" spans="2:20" s="23" customFormat="1" x14ac:dyDescent="0.2">
      <c r="B509" s="87"/>
      <c r="C509" s="40"/>
      <c r="D509" s="1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62"/>
      <c r="P509" s="62"/>
      <c r="Q509" s="62"/>
      <c r="R509" s="62"/>
      <c r="S509" s="100"/>
      <c r="T509" s="100"/>
    </row>
    <row r="510" spans="2:20" s="23" customFormat="1" x14ac:dyDescent="0.2">
      <c r="B510" s="87"/>
      <c r="C510" s="40"/>
      <c r="D510" s="1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62"/>
      <c r="P510" s="62"/>
      <c r="Q510" s="62"/>
      <c r="R510" s="62"/>
      <c r="S510" s="100"/>
      <c r="T510" s="100"/>
    </row>
    <row r="511" spans="2:20" s="23" customFormat="1" x14ac:dyDescent="0.2">
      <c r="B511" s="87"/>
      <c r="C511" s="40"/>
      <c r="D511" s="1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62"/>
      <c r="P511" s="62"/>
      <c r="Q511" s="62"/>
      <c r="R511" s="62"/>
      <c r="S511" s="100"/>
      <c r="T511" s="100"/>
    </row>
    <row r="512" spans="2:20" s="23" customFormat="1" x14ac:dyDescent="0.2">
      <c r="B512" s="87"/>
      <c r="C512" s="40"/>
      <c r="D512" s="1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62"/>
      <c r="P512" s="62"/>
      <c r="Q512" s="62"/>
      <c r="R512" s="62"/>
      <c r="S512" s="100"/>
      <c r="T512" s="100"/>
    </row>
    <row r="513" spans="2:20" s="23" customFormat="1" x14ac:dyDescent="0.2">
      <c r="B513" s="87"/>
      <c r="C513" s="40"/>
      <c r="D513" s="1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62"/>
      <c r="P513" s="62"/>
      <c r="Q513" s="62"/>
      <c r="R513" s="62"/>
      <c r="S513" s="100"/>
      <c r="T513" s="100"/>
    </row>
    <row r="514" spans="2:20" s="23" customFormat="1" x14ac:dyDescent="0.2">
      <c r="B514" s="87"/>
      <c r="C514" s="40"/>
      <c r="D514" s="1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62"/>
      <c r="P514" s="62"/>
      <c r="Q514" s="62"/>
      <c r="R514" s="62"/>
      <c r="S514" s="100"/>
      <c r="T514" s="100"/>
    </row>
    <row r="515" spans="2:20" s="23" customFormat="1" x14ac:dyDescent="0.2">
      <c r="B515" s="87"/>
      <c r="C515" s="40"/>
      <c r="D515" s="1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62"/>
      <c r="P515" s="62"/>
      <c r="Q515" s="62"/>
      <c r="R515" s="62"/>
      <c r="S515" s="100"/>
      <c r="T515" s="100"/>
    </row>
    <row r="516" spans="2:20" s="23" customFormat="1" x14ac:dyDescent="0.2">
      <c r="B516" s="87"/>
      <c r="C516" s="40"/>
      <c r="D516" s="1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62"/>
      <c r="P516" s="62"/>
      <c r="Q516" s="62"/>
      <c r="R516" s="62"/>
      <c r="S516" s="100"/>
      <c r="T516" s="100"/>
    </row>
    <row r="517" spans="2:20" s="23" customFormat="1" x14ac:dyDescent="0.2">
      <c r="B517" s="87"/>
      <c r="C517" s="40"/>
      <c r="D517" s="1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62"/>
      <c r="P517" s="62"/>
      <c r="Q517" s="62"/>
      <c r="R517" s="62"/>
      <c r="S517" s="100"/>
      <c r="T517" s="100"/>
    </row>
    <row r="518" spans="2:20" s="23" customFormat="1" x14ac:dyDescent="0.2">
      <c r="B518" s="87"/>
      <c r="C518" s="40"/>
      <c r="D518" s="1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62"/>
      <c r="P518" s="62"/>
      <c r="Q518" s="62"/>
      <c r="R518" s="62"/>
      <c r="S518" s="100"/>
      <c r="T518" s="100"/>
    </row>
    <row r="519" spans="2:20" s="23" customFormat="1" x14ac:dyDescent="0.2">
      <c r="B519" s="87"/>
      <c r="C519" s="40"/>
      <c r="D519" s="1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62"/>
      <c r="P519" s="62"/>
      <c r="Q519" s="62"/>
      <c r="R519" s="62"/>
      <c r="S519" s="100"/>
      <c r="T519" s="100"/>
    </row>
    <row r="520" spans="2:20" s="23" customFormat="1" x14ac:dyDescent="0.2">
      <c r="B520" s="87"/>
      <c r="C520" s="40"/>
      <c r="D520" s="1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62"/>
      <c r="P520" s="62"/>
      <c r="Q520" s="62"/>
      <c r="R520" s="62"/>
      <c r="S520" s="100"/>
      <c r="T520" s="100"/>
    </row>
    <row r="521" spans="2:20" s="23" customFormat="1" x14ac:dyDescent="0.2">
      <c r="B521" s="87"/>
      <c r="C521" s="40"/>
      <c r="D521" s="1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62"/>
      <c r="P521" s="62"/>
      <c r="Q521" s="62"/>
      <c r="R521" s="62"/>
      <c r="S521" s="100"/>
      <c r="T521" s="100"/>
    </row>
    <row r="522" spans="2:20" s="23" customFormat="1" x14ac:dyDescent="0.2">
      <c r="B522" s="87"/>
      <c r="C522" s="40"/>
      <c r="D522" s="1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62"/>
      <c r="P522" s="62"/>
      <c r="Q522" s="62"/>
      <c r="R522" s="62"/>
      <c r="S522" s="100"/>
      <c r="T522" s="100"/>
    </row>
    <row r="523" spans="2:20" s="23" customFormat="1" x14ac:dyDescent="0.2">
      <c r="B523" s="87"/>
      <c r="C523" s="40"/>
      <c r="D523" s="1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62"/>
      <c r="P523" s="62"/>
      <c r="Q523" s="62"/>
      <c r="R523" s="62"/>
      <c r="S523" s="100"/>
      <c r="T523" s="100"/>
    </row>
    <row r="524" spans="2:20" s="23" customFormat="1" x14ac:dyDescent="0.2">
      <c r="B524" s="87"/>
      <c r="C524" s="40"/>
      <c r="D524" s="1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62"/>
      <c r="P524" s="62"/>
      <c r="Q524" s="62"/>
      <c r="R524" s="62"/>
      <c r="S524" s="100"/>
      <c r="T524" s="100"/>
    </row>
    <row r="525" spans="2:20" s="23" customFormat="1" x14ac:dyDescent="0.2">
      <c r="B525" s="87"/>
      <c r="C525" s="40"/>
      <c r="D525" s="1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62"/>
      <c r="P525" s="62"/>
      <c r="Q525" s="62"/>
      <c r="R525" s="62"/>
      <c r="S525" s="100"/>
      <c r="T525" s="100"/>
    </row>
    <row r="526" spans="2:20" s="23" customFormat="1" x14ac:dyDescent="0.2">
      <c r="B526" s="87"/>
      <c r="C526" s="40"/>
      <c r="D526" s="1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62"/>
      <c r="P526" s="62"/>
      <c r="Q526" s="62"/>
      <c r="R526" s="62"/>
      <c r="S526" s="100"/>
      <c r="T526" s="100"/>
    </row>
    <row r="527" spans="2:20" s="23" customFormat="1" x14ac:dyDescent="0.2">
      <c r="B527" s="87"/>
      <c r="C527" s="40"/>
      <c r="D527" s="1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62"/>
      <c r="P527" s="62"/>
      <c r="Q527" s="62"/>
      <c r="R527" s="62"/>
      <c r="S527" s="100"/>
      <c r="T527" s="100"/>
    </row>
    <row r="528" spans="2:20" s="23" customFormat="1" x14ac:dyDescent="0.2">
      <c r="B528" s="87"/>
      <c r="C528" s="40"/>
      <c r="D528" s="1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62"/>
      <c r="P528" s="62"/>
      <c r="Q528" s="62"/>
      <c r="R528" s="62"/>
      <c r="S528" s="100"/>
      <c r="T528" s="100"/>
    </row>
    <row r="529" spans="2:20" s="23" customFormat="1" x14ac:dyDescent="0.2">
      <c r="B529" s="87"/>
      <c r="C529" s="40"/>
      <c r="D529" s="1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62"/>
      <c r="P529" s="62"/>
      <c r="Q529" s="62"/>
      <c r="R529" s="62"/>
      <c r="S529" s="100"/>
      <c r="T529" s="100"/>
    </row>
    <row r="530" spans="2:20" s="23" customFormat="1" x14ac:dyDescent="0.2">
      <c r="B530" s="87"/>
      <c r="C530" s="40"/>
      <c r="D530" s="1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62"/>
      <c r="P530" s="62"/>
      <c r="Q530" s="62"/>
      <c r="R530" s="62"/>
      <c r="S530" s="100"/>
      <c r="T530" s="100"/>
    </row>
    <row r="531" spans="2:20" s="23" customFormat="1" x14ac:dyDescent="0.2">
      <c r="B531" s="87"/>
      <c r="C531" s="40"/>
      <c r="D531" s="1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62"/>
      <c r="P531" s="62"/>
      <c r="Q531" s="62"/>
      <c r="R531" s="62"/>
      <c r="S531" s="100"/>
      <c r="T531" s="100"/>
    </row>
    <row r="532" spans="2:20" s="23" customFormat="1" x14ac:dyDescent="0.2">
      <c r="B532" s="87"/>
      <c r="C532" s="40"/>
      <c r="D532" s="1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62"/>
      <c r="P532" s="62"/>
      <c r="Q532" s="62"/>
      <c r="R532" s="62"/>
      <c r="S532" s="100"/>
      <c r="T532" s="100"/>
    </row>
    <row r="533" spans="2:20" s="23" customFormat="1" x14ac:dyDescent="0.2">
      <c r="B533" s="87"/>
      <c r="C533" s="40"/>
      <c r="D533" s="1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62"/>
      <c r="P533" s="62"/>
      <c r="Q533" s="62"/>
      <c r="R533" s="62"/>
      <c r="S533" s="100"/>
      <c r="T533" s="100"/>
    </row>
    <row r="534" spans="2:20" s="23" customFormat="1" x14ac:dyDescent="0.2">
      <c r="B534" s="87"/>
      <c r="C534" s="40"/>
      <c r="D534" s="1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62"/>
      <c r="P534" s="62"/>
      <c r="Q534" s="62"/>
      <c r="R534" s="62"/>
      <c r="S534" s="100"/>
      <c r="T534" s="100"/>
    </row>
    <row r="535" spans="2:20" s="23" customFormat="1" x14ac:dyDescent="0.2">
      <c r="B535" s="87"/>
      <c r="C535" s="40"/>
      <c r="D535" s="1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62"/>
      <c r="P535" s="62"/>
      <c r="Q535" s="62"/>
      <c r="R535" s="62"/>
      <c r="S535" s="100"/>
      <c r="T535" s="100"/>
    </row>
    <row r="536" spans="2:20" s="23" customFormat="1" x14ac:dyDescent="0.2">
      <c r="B536" s="87"/>
      <c r="C536" s="40"/>
      <c r="D536" s="1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62"/>
      <c r="P536" s="62"/>
      <c r="Q536" s="62"/>
      <c r="R536" s="62"/>
      <c r="S536" s="100"/>
      <c r="T536" s="100"/>
    </row>
    <row r="537" spans="2:20" s="23" customFormat="1" x14ac:dyDescent="0.2">
      <c r="B537" s="87"/>
      <c r="C537" s="40"/>
      <c r="D537" s="1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62"/>
      <c r="P537" s="62"/>
      <c r="Q537" s="62"/>
      <c r="R537" s="62"/>
      <c r="S537" s="100"/>
      <c r="T537" s="100"/>
    </row>
    <row r="538" spans="2:20" s="23" customFormat="1" x14ac:dyDescent="0.2">
      <c r="B538" s="87"/>
      <c r="C538" s="40"/>
      <c r="D538" s="1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62"/>
      <c r="P538" s="62"/>
      <c r="Q538" s="62"/>
      <c r="R538" s="62"/>
      <c r="S538" s="100"/>
      <c r="T538" s="100"/>
    </row>
    <row r="539" spans="2:20" s="23" customFormat="1" x14ac:dyDescent="0.2">
      <c r="B539" s="87"/>
      <c r="C539" s="40"/>
      <c r="D539" s="1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62"/>
      <c r="P539" s="62"/>
      <c r="Q539" s="62"/>
      <c r="R539" s="62"/>
      <c r="S539" s="100"/>
      <c r="T539" s="100"/>
    </row>
    <row r="540" spans="2:20" s="23" customFormat="1" x14ac:dyDescent="0.2">
      <c r="B540" s="87"/>
      <c r="C540" s="40"/>
      <c r="D540" s="1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62"/>
      <c r="P540" s="62"/>
      <c r="Q540" s="62"/>
      <c r="R540" s="62"/>
      <c r="S540" s="100"/>
      <c r="T540" s="100"/>
    </row>
    <row r="541" spans="2:20" s="23" customFormat="1" x14ac:dyDescent="0.2">
      <c r="B541" s="87"/>
      <c r="C541" s="40"/>
      <c r="D541" s="1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62"/>
      <c r="P541" s="62"/>
      <c r="Q541" s="62"/>
      <c r="R541" s="62"/>
      <c r="S541" s="100"/>
      <c r="T541" s="100"/>
    </row>
    <row r="542" spans="2:20" s="23" customFormat="1" x14ac:dyDescent="0.2">
      <c r="B542" s="87"/>
      <c r="C542" s="40"/>
      <c r="D542" s="1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62"/>
      <c r="P542" s="62"/>
      <c r="Q542" s="62"/>
      <c r="R542" s="62"/>
      <c r="S542" s="100"/>
      <c r="T542" s="100"/>
    </row>
    <row r="543" spans="2:20" s="23" customFormat="1" x14ac:dyDescent="0.2">
      <c r="B543" s="87"/>
      <c r="C543" s="40"/>
      <c r="D543" s="1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62"/>
      <c r="P543" s="62"/>
      <c r="Q543" s="62"/>
      <c r="R543" s="62"/>
      <c r="S543" s="100"/>
      <c r="T543" s="100"/>
    </row>
    <row r="544" spans="2:20" s="23" customFormat="1" x14ac:dyDescent="0.2">
      <c r="B544" s="87"/>
      <c r="C544" s="40"/>
      <c r="D544" s="1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62"/>
      <c r="P544" s="62"/>
      <c r="Q544" s="62"/>
      <c r="R544" s="62"/>
      <c r="S544" s="100"/>
      <c r="T544" s="100"/>
    </row>
    <row r="545" spans="2:20" s="23" customFormat="1" x14ac:dyDescent="0.2">
      <c r="B545" s="87"/>
      <c r="C545" s="40"/>
      <c r="D545" s="1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62"/>
      <c r="P545" s="62"/>
      <c r="Q545" s="62"/>
      <c r="R545" s="62"/>
      <c r="S545" s="100"/>
      <c r="T545" s="100"/>
    </row>
    <row r="546" spans="2:20" s="23" customFormat="1" x14ac:dyDescent="0.2">
      <c r="B546" s="87"/>
      <c r="C546" s="40"/>
      <c r="D546" s="1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62"/>
      <c r="P546" s="62"/>
      <c r="Q546" s="62"/>
      <c r="R546" s="62"/>
      <c r="S546" s="100"/>
      <c r="T546" s="100"/>
    </row>
    <row r="547" spans="2:20" s="23" customFormat="1" x14ac:dyDescent="0.2">
      <c r="B547" s="87"/>
      <c r="C547" s="40"/>
      <c r="D547" s="1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62"/>
      <c r="P547" s="62"/>
      <c r="Q547" s="62"/>
      <c r="R547" s="62"/>
      <c r="S547" s="100"/>
      <c r="T547" s="100"/>
    </row>
    <row r="548" spans="2:20" s="23" customFormat="1" x14ac:dyDescent="0.2">
      <c r="B548" s="87"/>
      <c r="C548" s="40"/>
      <c r="D548" s="1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62"/>
      <c r="P548" s="62"/>
      <c r="Q548" s="62"/>
      <c r="R548" s="62"/>
      <c r="S548" s="100"/>
      <c r="T548" s="100"/>
    </row>
    <row r="549" spans="2:20" s="23" customFormat="1" x14ac:dyDescent="0.2">
      <c r="B549" s="87"/>
      <c r="C549" s="40"/>
      <c r="D549" s="1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62"/>
      <c r="P549" s="62"/>
      <c r="Q549" s="62"/>
      <c r="R549" s="62"/>
      <c r="S549" s="100"/>
      <c r="T549" s="100"/>
    </row>
    <row r="550" spans="2:20" s="23" customFormat="1" x14ac:dyDescent="0.2">
      <c r="B550" s="87"/>
      <c r="C550" s="40"/>
      <c r="D550" s="1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62"/>
      <c r="P550" s="62"/>
      <c r="Q550" s="62"/>
      <c r="R550" s="62"/>
      <c r="S550" s="100"/>
      <c r="T550" s="100"/>
    </row>
    <row r="551" spans="2:20" s="23" customFormat="1" x14ac:dyDescent="0.2">
      <c r="B551" s="87"/>
      <c r="C551" s="40"/>
      <c r="D551" s="1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62"/>
      <c r="P551" s="62"/>
      <c r="Q551" s="62"/>
      <c r="R551" s="62"/>
      <c r="S551" s="100"/>
      <c r="T551" s="100"/>
    </row>
    <row r="552" spans="2:20" s="23" customFormat="1" x14ac:dyDescent="0.2">
      <c r="B552" s="87"/>
      <c r="C552" s="40"/>
      <c r="D552" s="1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62"/>
      <c r="P552" s="62"/>
      <c r="Q552" s="62"/>
      <c r="R552" s="62"/>
      <c r="S552" s="100"/>
      <c r="T552" s="100"/>
    </row>
    <row r="553" spans="2:20" s="23" customFormat="1" x14ac:dyDescent="0.2">
      <c r="B553" s="87"/>
      <c r="C553" s="40"/>
      <c r="D553" s="1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62"/>
      <c r="P553" s="62"/>
      <c r="Q553" s="62"/>
      <c r="R553" s="62"/>
      <c r="S553" s="100"/>
      <c r="T553" s="100"/>
    </row>
    <row r="554" spans="2:20" s="23" customFormat="1" x14ac:dyDescent="0.2">
      <c r="B554" s="87"/>
      <c r="C554" s="40"/>
      <c r="D554" s="1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62"/>
      <c r="P554" s="62"/>
      <c r="Q554" s="62"/>
      <c r="R554" s="62"/>
      <c r="S554" s="100"/>
      <c r="T554" s="100"/>
    </row>
    <row r="555" spans="2:20" s="23" customFormat="1" x14ac:dyDescent="0.2">
      <c r="B555" s="87"/>
      <c r="C555" s="40"/>
      <c r="D555" s="1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62"/>
      <c r="P555" s="62"/>
      <c r="Q555" s="62"/>
      <c r="R555" s="62"/>
      <c r="S555" s="100"/>
      <c r="T555" s="100"/>
    </row>
    <row r="556" spans="2:20" s="23" customFormat="1" x14ac:dyDescent="0.2">
      <c r="B556" s="87"/>
      <c r="C556" s="40"/>
      <c r="D556" s="1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62"/>
      <c r="P556" s="62"/>
      <c r="Q556" s="62"/>
      <c r="R556" s="62"/>
      <c r="S556" s="100"/>
      <c r="T556" s="100"/>
    </row>
    <row r="557" spans="2:20" s="23" customFormat="1" x14ac:dyDescent="0.2">
      <c r="B557" s="87"/>
      <c r="C557" s="40"/>
      <c r="D557" s="1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62"/>
      <c r="P557" s="62"/>
      <c r="Q557" s="62"/>
      <c r="R557" s="62"/>
      <c r="S557" s="100"/>
      <c r="T557" s="100"/>
    </row>
    <row r="558" spans="2:20" s="23" customFormat="1" x14ac:dyDescent="0.2">
      <c r="B558" s="87"/>
      <c r="C558" s="40"/>
      <c r="D558" s="1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62"/>
      <c r="P558" s="62"/>
      <c r="Q558" s="62"/>
      <c r="R558" s="62"/>
      <c r="S558" s="100"/>
      <c r="T558" s="100"/>
    </row>
    <row r="559" spans="2:20" s="23" customFormat="1" x14ac:dyDescent="0.2">
      <c r="B559" s="87"/>
      <c r="C559" s="40"/>
      <c r="D559" s="1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62"/>
      <c r="P559" s="62"/>
      <c r="Q559" s="62"/>
      <c r="R559" s="62"/>
      <c r="S559" s="100"/>
      <c r="T559" s="100"/>
    </row>
    <row r="560" spans="2:20" s="23" customFormat="1" x14ac:dyDescent="0.2">
      <c r="B560" s="87"/>
      <c r="C560" s="40"/>
      <c r="D560" s="1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62"/>
      <c r="P560" s="62"/>
      <c r="Q560" s="62"/>
      <c r="R560" s="62"/>
      <c r="S560" s="100"/>
      <c r="T560" s="100"/>
    </row>
    <row r="561" spans="2:20" s="23" customFormat="1" x14ac:dyDescent="0.2">
      <c r="B561" s="87"/>
      <c r="C561" s="40"/>
      <c r="D561" s="1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62"/>
      <c r="P561" s="62"/>
      <c r="Q561" s="62"/>
      <c r="R561" s="62"/>
      <c r="S561" s="100"/>
      <c r="T561" s="100"/>
    </row>
    <row r="562" spans="2:20" s="23" customFormat="1" x14ac:dyDescent="0.2">
      <c r="B562" s="87"/>
      <c r="C562" s="40"/>
      <c r="D562" s="1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62"/>
      <c r="P562" s="62"/>
      <c r="Q562" s="62"/>
      <c r="R562" s="62"/>
      <c r="S562" s="100"/>
      <c r="T562" s="100"/>
    </row>
    <row r="563" spans="2:20" s="23" customFormat="1" x14ac:dyDescent="0.2">
      <c r="B563" s="87"/>
      <c r="C563" s="40"/>
      <c r="D563" s="1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62"/>
      <c r="P563" s="62"/>
      <c r="Q563" s="62"/>
      <c r="R563" s="62"/>
      <c r="S563" s="100"/>
      <c r="T563" s="100"/>
    </row>
    <row r="564" spans="2:20" s="23" customFormat="1" x14ac:dyDescent="0.2">
      <c r="B564" s="87"/>
      <c r="C564" s="40"/>
      <c r="D564" s="1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62"/>
      <c r="P564" s="62"/>
      <c r="Q564" s="62"/>
      <c r="R564" s="62"/>
      <c r="S564" s="100"/>
      <c r="T564" s="100"/>
    </row>
    <row r="565" spans="2:20" s="23" customFormat="1" x14ac:dyDescent="0.2">
      <c r="B565" s="87"/>
      <c r="C565" s="40"/>
      <c r="D565" s="1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62"/>
      <c r="P565" s="62"/>
      <c r="Q565" s="62"/>
      <c r="R565" s="62"/>
      <c r="S565" s="100"/>
      <c r="T565" s="100"/>
    </row>
    <row r="566" spans="2:20" s="23" customFormat="1" x14ac:dyDescent="0.2">
      <c r="B566" s="87"/>
      <c r="C566" s="40"/>
      <c r="D566" s="1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62"/>
      <c r="P566" s="62"/>
      <c r="Q566" s="62"/>
      <c r="R566" s="62"/>
      <c r="S566" s="100"/>
      <c r="T566" s="100"/>
    </row>
    <row r="567" spans="2:20" s="23" customFormat="1" x14ac:dyDescent="0.2">
      <c r="B567" s="87"/>
      <c r="C567" s="40"/>
      <c r="D567" s="1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62"/>
      <c r="P567" s="62"/>
      <c r="Q567" s="62"/>
      <c r="R567" s="62"/>
      <c r="S567" s="100"/>
      <c r="T567" s="100"/>
    </row>
    <row r="568" spans="2:20" s="23" customFormat="1" x14ac:dyDescent="0.2">
      <c r="B568" s="87"/>
      <c r="C568" s="40"/>
      <c r="D568" s="1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62"/>
      <c r="P568" s="62"/>
      <c r="Q568" s="62"/>
      <c r="R568" s="62"/>
      <c r="S568" s="100"/>
      <c r="T568" s="100"/>
    </row>
    <row r="569" spans="2:20" s="23" customFormat="1" x14ac:dyDescent="0.2">
      <c r="B569" s="87"/>
      <c r="C569" s="40"/>
      <c r="D569" s="1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62"/>
      <c r="P569" s="62"/>
      <c r="Q569" s="62"/>
      <c r="R569" s="62"/>
      <c r="S569" s="100"/>
      <c r="T569" s="100"/>
    </row>
    <row r="570" spans="2:20" s="23" customFormat="1" x14ac:dyDescent="0.2">
      <c r="B570" s="87"/>
      <c r="C570" s="40"/>
      <c r="D570" s="1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62"/>
      <c r="P570" s="62"/>
      <c r="Q570" s="62"/>
      <c r="R570" s="62"/>
      <c r="S570" s="100"/>
      <c r="T570" s="100"/>
    </row>
    <row r="571" spans="2:20" s="23" customFormat="1" x14ac:dyDescent="0.2">
      <c r="B571" s="87"/>
      <c r="C571" s="40"/>
      <c r="D571" s="1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62"/>
      <c r="P571" s="62"/>
      <c r="Q571" s="62"/>
      <c r="R571" s="62"/>
      <c r="S571" s="100"/>
      <c r="T571" s="100"/>
    </row>
    <row r="572" spans="2:20" s="23" customFormat="1" x14ac:dyDescent="0.2">
      <c r="B572" s="87"/>
      <c r="C572" s="40"/>
      <c r="D572" s="1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62"/>
      <c r="P572" s="62"/>
      <c r="Q572" s="62"/>
      <c r="R572" s="62"/>
      <c r="S572" s="100"/>
      <c r="T572" s="100"/>
    </row>
    <row r="573" spans="2:20" s="23" customFormat="1" x14ac:dyDescent="0.2">
      <c r="B573" s="87"/>
      <c r="C573" s="40"/>
      <c r="D573" s="1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62"/>
      <c r="P573" s="62"/>
      <c r="Q573" s="62"/>
      <c r="R573" s="62"/>
      <c r="S573" s="100"/>
      <c r="T573" s="100"/>
    </row>
    <row r="574" spans="2:20" s="23" customFormat="1" x14ac:dyDescent="0.2">
      <c r="B574" s="87"/>
      <c r="C574" s="40"/>
      <c r="D574" s="1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62"/>
      <c r="P574" s="62"/>
      <c r="Q574" s="62"/>
      <c r="R574" s="62"/>
      <c r="S574" s="100"/>
      <c r="T574" s="100"/>
    </row>
    <row r="575" spans="2:20" s="23" customFormat="1" x14ac:dyDescent="0.2">
      <c r="B575" s="87"/>
      <c r="C575" s="40"/>
      <c r="D575" s="1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62"/>
      <c r="P575" s="62"/>
      <c r="Q575" s="62"/>
      <c r="R575" s="62"/>
      <c r="S575" s="100"/>
      <c r="T575" s="100"/>
    </row>
    <row r="576" spans="2:20" s="23" customFormat="1" x14ac:dyDescent="0.2">
      <c r="B576" s="87"/>
      <c r="C576" s="40"/>
      <c r="D576" s="1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62"/>
      <c r="P576" s="62"/>
      <c r="Q576" s="62"/>
      <c r="R576" s="62"/>
      <c r="S576" s="100"/>
      <c r="T576" s="100"/>
    </row>
    <row r="577" spans="2:20" s="23" customFormat="1" x14ac:dyDescent="0.2">
      <c r="B577" s="87"/>
      <c r="C577" s="40"/>
      <c r="D577" s="1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62"/>
      <c r="P577" s="62"/>
      <c r="Q577" s="62"/>
      <c r="R577" s="62"/>
      <c r="S577" s="100"/>
      <c r="T577" s="100"/>
    </row>
    <row r="578" spans="2:20" s="23" customFormat="1" x14ac:dyDescent="0.2">
      <c r="B578" s="87"/>
      <c r="C578" s="40"/>
      <c r="D578" s="1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62"/>
      <c r="P578" s="62"/>
      <c r="Q578" s="62"/>
      <c r="R578" s="62"/>
      <c r="S578" s="100"/>
      <c r="T578" s="100"/>
    </row>
    <row r="579" spans="2:20" s="23" customFormat="1" x14ac:dyDescent="0.2">
      <c r="B579" s="87"/>
      <c r="C579" s="40"/>
      <c r="D579" s="1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62"/>
      <c r="P579" s="62"/>
      <c r="Q579" s="62"/>
      <c r="R579" s="62"/>
      <c r="S579" s="100"/>
      <c r="T579" s="100"/>
    </row>
    <row r="580" spans="2:20" s="23" customFormat="1" x14ac:dyDescent="0.2">
      <c r="B580" s="87"/>
      <c r="C580" s="40"/>
      <c r="D580" s="1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62"/>
      <c r="P580" s="62"/>
      <c r="Q580" s="62"/>
      <c r="R580" s="62"/>
      <c r="S580" s="100"/>
      <c r="T580" s="100"/>
    </row>
    <row r="581" spans="2:20" s="23" customFormat="1" x14ac:dyDescent="0.2">
      <c r="B581" s="87"/>
      <c r="C581" s="40"/>
      <c r="D581" s="1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62"/>
      <c r="P581" s="62"/>
      <c r="Q581" s="62"/>
      <c r="R581" s="62"/>
      <c r="S581" s="100"/>
      <c r="T581" s="100"/>
    </row>
    <row r="582" spans="2:20" s="23" customFormat="1" x14ac:dyDescent="0.2">
      <c r="B582" s="87"/>
      <c r="C582" s="40"/>
      <c r="D582" s="1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62"/>
      <c r="P582" s="62"/>
      <c r="Q582" s="62"/>
      <c r="R582" s="62"/>
      <c r="S582" s="100"/>
      <c r="T582" s="100"/>
    </row>
    <row r="583" spans="2:20" s="23" customFormat="1" x14ac:dyDescent="0.2">
      <c r="B583" s="87"/>
      <c r="C583" s="40"/>
      <c r="D583" s="1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62"/>
      <c r="P583" s="62"/>
      <c r="Q583" s="62"/>
      <c r="R583" s="62"/>
      <c r="S583" s="100"/>
      <c r="T583" s="100"/>
    </row>
    <row r="584" spans="2:20" s="23" customFormat="1" x14ac:dyDescent="0.2">
      <c r="B584" s="87"/>
      <c r="C584" s="40"/>
      <c r="D584" s="1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62"/>
      <c r="P584" s="62"/>
      <c r="Q584" s="62"/>
      <c r="R584" s="62"/>
      <c r="S584" s="100"/>
      <c r="T584" s="100"/>
    </row>
    <row r="585" spans="2:20" s="23" customFormat="1" x14ac:dyDescent="0.2">
      <c r="B585" s="87"/>
      <c r="C585" s="40"/>
      <c r="D585" s="1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62"/>
      <c r="P585" s="62"/>
      <c r="Q585" s="62"/>
      <c r="R585" s="62"/>
      <c r="S585" s="100"/>
      <c r="T585" s="100"/>
    </row>
    <row r="586" spans="2:20" s="23" customFormat="1" x14ac:dyDescent="0.2">
      <c r="B586" s="87"/>
      <c r="C586" s="40"/>
      <c r="D586" s="1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62"/>
      <c r="P586" s="62"/>
      <c r="Q586" s="62"/>
      <c r="R586" s="62"/>
      <c r="S586" s="100"/>
      <c r="T586" s="100"/>
    </row>
    <row r="587" spans="2:20" s="23" customFormat="1" x14ac:dyDescent="0.2">
      <c r="B587" s="87"/>
      <c r="C587" s="40"/>
      <c r="D587" s="1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62"/>
      <c r="P587" s="62"/>
      <c r="Q587" s="62"/>
      <c r="R587" s="62"/>
      <c r="S587" s="100"/>
      <c r="T587" s="100"/>
    </row>
    <row r="588" spans="2:20" s="23" customFormat="1" x14ac:dyDescent="0.2">
      <c r="B588" s="87"/>
      <c r="C588" s="40"/>
      <c r="D588" s="1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62"/>
      <c r="P588" s="62"/>
      <c r="Q588" s="62"/>
      <c r="R588" s="62"/>
      <c r="S588" s="100"/>
      <c r="T588" s="100"/>
    </row>
    <row r="589" spans="2:20" s="23" customFormat="1" x14ac:dyDescent="0.2">
      <c r="B589" s="87"/>
      <c r="C589" s="40"/>
      <c r="D589" s="1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62"/>
      <c r="P589" s="62"/>
      <c r="Q589" s="62"/>
      <c r="R589" s="62"/>
      <c r="S589" s="100"/>
      <c r="T589" s="100"/>
    </row>
    <row r="590" spans="2:20" s="23" customFormat="1" x14ac:dyDescent="0.2">
      <c r="B590" s="87"/>
      <c r="C590" s="40"/>
      <c r="D590" s="1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62"/>
      <c r="P590" s="62"/>
      <c r="Q590" s="62"/>
      <c r="R590" s="62"/>
      <c r="S590" s="100"/>
      <c r="T590" s="100"/>
    </row>
    <row r="591" spans="2:20" s="23" customFormat="1" x14ac:dyDescent="0.2">
      <c r="B591" s="87"/>
      <c r="C591" s="40"/>
      <c r="D591" s="1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62"/>
      <c r="P591" s="62"/>
      <c r="Q591" s="62"/>
      <c r="R591" s="62"/>
      <c r="S591" s="100"/>
      <c r="T591" s="100"/>
    </row>
    <row r="592" spans="2:20" s="23" customFormat="1" x14ac:dyDescent="0.2">
      <c r="B592" s="87"/>
      <c r="C592" s="40"/>
      <c r="D592" s="1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62"/>
      <c r="P592" s="62"/>
      <c r="Q592" s="62"/>
      <c r="R592" s="62"/>
      <c r="S592" s="100"/>
      <c r="T592" s="100"/>
    </row>
    <row r="593" spans="2:20" s="23" customFormat="1" x14ac:dyDescent="0.2">
      <c r="B593" s="87"/>
      <c r="C593" s="40"/>
      <c r="D593" s="1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62"/>
      <c r="P593" s="62"/>
      <c r="Q593" s="62"/>
      <c r="R593" s="62"/>
      <c r="S593" s="100"/>
      <c r="T593" s="100"/>
    </row>
    <row r="594" spans="2:20" s="23" customFormat="1" x14ac:dyDescent="0.2">
      <c r="B594" s="87"/>
      <c r="C594" s="40"/>
      <c r="D594" s="1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62"/>
      <c r="P594" s="62"/>
      <c r="Q594" s="62"/>
      <c r="R594" s="62"/>
      <c r="S594" s="100"/>
      <c r="T594" s="100"/>
    </row>
    <row r="595" spans="2:20" s="23" customFormat="1" x14ac:dyDescent="0.2">
      <c r="B595" s="87"/>
      <c r="C595" s="40"/>
      <c r="D595" s="1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62"/>
      <c r="P595" s="62"/>
      <c r="Q595" s="62"/>
      <c r="R595" s="62"/>
      <c r="S595" s="100"/>
      <c r="T595" s="100"/>
    </row>
    <row r="596" spans="2:20" s="23" customFormat="1" x14ac:dyDescent="0.2">
      <c r="B596" s="87"/>
      <c r="C596" s="40"/>
      <c r="D596" s="1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62"/>
      <c r="P596" s="62"/>
      <c r="Q596" s="62"/>
      <c r="R596" s="62"/>
      <c r="S596" s="100"/>
      <c r="T596" s="100"/>
    </row>
    <row r="597" spans="2:20" s="23" customFormat="1" x14ac:dyDescent="0.2">
      <c r="B597" s="87"/>
      <c r="C597" s="40"/>
      <c r="D597" s="1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62"/>
      <c r="P597" s="62"/>
      <c r="Q597" s="62"/>
      <c r="R597" s="62"/>
      <c r="S597" s="100"/>
      <c r="T597" s="100"/>
    </row>
    <row r="598" spans="2:20" s="23" customFormat="1" x14ac:dyDescent="0.2">
      <c r="B598" s="87"/>
      <c r="C598" s="40"/>
      <c r="D598" s="1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62"/>
      <c r="P598" s="62"/>
      <c r="Q598" s="62"/>
      <c r="R598" s="62"/>
      <c r="S598" s="100"/>
      <c r="T598" s="100"/>
    </row>
    <row r="599" spans="2:20" s="23" customFormat="1" x14ac:dyDescent="0.2">
      <c r="B599" s="87"/>
      <c r="C599" s="40"/>
      <c r="D599" s="1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62"/>
      <c r="P599" s="62"/>
      <c r="Q599" s="62"/>
      <c r="R599" s="62"/>
      <c r="S599" s="100"/>
      <c r="T599" s="100"/>
    </row>
    <row r="600" spans="2:20" s="23" customFormat="1" x14ac:dyDescent="0.2">
      <c r="B600" s="87"/>
      <c r="C600" s="40"/>
      <c r="D600" s="1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62"/>
      <c r="P600" s="62"/>
      <c r="Q600" s="62"/>
      <c r="R600" s="62"/>
      <c r="S600" s="100"/>
      <c r="T600" s="100"/>
    </row>
    <row r="601" spans="2:20" s="23" customFormat="1" x14ac:dyDescent="0.2">
      <c r="B601" s="87"/>
      <c r="C601" s="40"/>
      <c r="D601" s="1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62"/>
      <c r="P601" s="62"/>
      <c r="Q601" s="62"/>
      <c r="R601" s="62"/>
      <c r="S601" s="100"/>
      <c r="T601" s="100"/>
    </row>
    <row r="602" spans="2:20" s="23" customFormat="1" x14ac:dyDescent="0.2">
      <c r="B602" s="87"/>
      <c r="C602" s="40"/>
      <c r="D602" s="1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62"/>
      <c r="P602" s="62"/>
      <c r="Q602" s="62"/>
      <c r="R602" s="62"/>
      <c r="S602" s="100"/>
      <c r="T602" s="100"/>
    </row>
    <row r="603" spans="2:20" s="23" customFormat="1" x14ac:dyDescent="0.2">
      <c r="B603" s="87"/>
      <c r="C603" s="40"/>
      <c r="D603" s="1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62"/>
      <c r="P603" s="62"/>
      <c r="Q603" s="62"/>
      <c r="R603" s="62"/>
      <c r="S603" s="100"/>
      <c r="T603" s="100"/>
    </row>
    <row r="604" spans="2:20" s="23" customFormat="1" x14ac:dyDescent="0.2">
      <c r="B604" s="87"/>
      <c r="C604" s="40"/>
      <c r="D604" s="1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62"/>
      <c r="P604" s="62"/>
      <c r="Q604" s="62"/>
      <c r="R604" s="62"/>
      <c r="S604" s="100"/>
      <c r="T604" s="100"/>
    </row>
    <row r="605" spans="2:20" s="23" customFormat="1" x14ac:dyDescent="0.2">
      <c r="B605" s="87"/>
      <c r="C605" s="40"/>
      <c r="D605" s="1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62"/>
      <c r="P605" s="62"/>
      <c r="Q605" s="62"/>
      <c r="R605" s="62"/>
      <c r="S605" s="100"/>
      <c r="T605" s="100"/>
    </row>
    <row r="606" spans="2:20" s="23" customFormat="1" x14ac:dyDescent="0.2">
      <c r="B606" s="87"/>
      <c r="C606" s="40"/>
      <c r="D606" s="1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62"/>
      <c r="P606" s="62"/>
      <c r="Q606" s="62"/>
      <c r="R606" s="62"/>
      <c r="S606" s="100"/>
      <c r="T606" s="100"/>
    </row>
    <row r="607" spans="2:20" s="23" customFormat="1" x14ac:dyDescent="0.2">
      <c r="B607" s="87"/>
      <c r="C607" s="40"/>
      <c r="D607" s="1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62"/>
      <c r="P607" s="62"/>
      <c r="Q607" s="62"/>
      <c r="R607" s="62"/>
      <c r="S607" s="100"/>
      <c r="T607" s="100"/>
    </row>
    <row r="608" spans="2:20" s="23" customFormat="1" x14ac:dyDescent="0.2">
      <c r="B608" s="87"/>
      <c r="C608" s="40"/>
      <c r="D608" s="1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62"/>
      <c r="P608" s="62"/>
      <c r="Q608" s="62"/>
      <c r="R608" s="62"/>
      <c r="S608" s="100"/>
      <c r="T608" s="100"/>
    </row>
    <row r="609" spans="2:20" s="23" customFormat="1" x14ac:dyDescent="0.2">
      <c r="B609" s="87"/>
      <c r="C609" s="40"/>
      <c r="D609" s="1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62"/>
      <c r="P609" s="62"/>
      <c r="Q609" s="62"/>
      <c r="R609" s="62"/>
      <c r="S609" s="100"/>
      <c r="T609" s="100"/>
    </row>
    <row r="610" spans="2:20" s="23" customFormat="1" x14ac:dyDescent="0.2">
      <c r="B610" s="87"/>
      <c r="C610" s="40"/>
      <c r="D610" s="1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62"/>
      <c r="P610" s="62"/>
      <c r="Q610" s="62"/>
      <c r="R610" s="62"/>
      <c r="S610" s="100"/>
      <c r="T610" s="100"/>
    </row>
    <row r="611" spans="2:20" s="23" customFormat="1" x14ac:dyDescent="0.2">
      <c r="B611" s="87"/>
      <c r="C611" s="40"/>
      <c r="D611" s="1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62"/>
      <c r="P611" s="62"/>
      <c r="Q611" s="62"/>
      <c r="R611" s="62"/>
      <c r="S611" s="100"/>
      <c r="T611" s="100"/>
    </row>
    <row r="612" spans="2:20" s="23" customFormat="1" x14ac:dyDescent="0.2">
      <c r="B612" s="87"/>
      <c r="C612" s="40"/>
      <c r="D612" s="1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62"/>
      <c r="P612" s="62"/>
      <c r="Q612" s="62"/>
      <c r="R612" s="62"/>
      <c r="S612" s="100"/>
      <c r="T612" s="100"/>
    </row>
    <row r="613" spans="2:20" s="23" customFormat="1" x14ac:dyDescent="0.2">
      <c r="B613" s="87"/>
      <c r="C613" s="40"/>
      <c r="D613" s="1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62"/>
      <c r="P613" s="62"/>
      <c r="Q613" s="62"/>
      <c r="R613" s="62"/>
      <c r="S613" s="100"/>
      <c r="T613" s="100"/>
    </row>
    <row r="614" spans="2:20" s="23" customFormat="1" x14ac:dyDescent="0.2">
      <c r="B614" s="87"/>
      <c r="C614" s="40"/>
      <c r="D614" s="1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62"/>
      <c r="P614" s="62"/>
      <c r="Q614" s="62"/>
      <c r="R614" s="62"/>
      <c r="S614" s="100"/>
      <c r="T614" s="100"/>
    </row>
    <row r="615" spans="2:20" s="23" customFormat="1" x14ac:dyDescent="0.2">
      <c r="B615" s="87"/>
      <c r="C615" s="40"/>
      <c r="D615" s="1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62"/>
      <c r="P615" s="62"/>
      <c r="Q615" s="62"/>
      <c r="R615" s="62"/>
      <c r="S615" s="100"/>
      <c r="T615" s="100"/>
    </row>
    <row r="616" spans="2:20" s="23" customFormat="1" x14ac:dyDescent="0.2">
      <c r="B616" s="87"/>
      <c r="C616" s="40"/>
      <c r="D616" s="1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62"/>
      <c r="P616" s="62"/>
      <c r="Q616" s="62"/>
      <c r="R616" s="62"/>
      <c r="S616" s="100"/>
      <c r="T616" s="100"/>
    </row>
    <row r="617" spans="2:20" s="23" customFormat="1" x14ac:dyDescent="0.2">
      <c r="B617" s="87"/>
      <c r="C617" s="40"/>
      <c r="D617" s="1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62"/>
      <c r="P617" s="62"/>
      <c r="Q617" s="62"/>
      <c r="R617" s="62"/>
      <c r="S617" s="100"/>
      <c r="T617" s="100"/>
    </row>
    <row r="618" spans="2:20" s="23" customFormat="1" x14ac:dyDescent="0.2">
      <c r="B618" s="87"/>
      <c r="C618" s="40"/>
      <c r="D618" s="1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62"/>
      <c r="P618" s="62"/>
      <c r="Q618" s="62"/>
      <c r="R618" s="62"/>
      <c r="S618" s="100"/>
      <c r="T618" s="100"/>
    </row>
    <row r="619" spans="2:20" s="23" customFormat="1" x14ac:dyDescent="0.2">
      <c r="B619" s="87"/>
      <c r="C619" s="40"/>
      <c r="D619" s="1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62"/>
      <c r="P619" s="62"/>
      <c r="Q619" s="62"/>
      <c r="R619" s="62"/>
      <c r="S619" s="100"/>
      <c r="T619" s="100"/>
    </row>
    <row r="620" spans="2:20" s="23" customFormat="1" x14ac:dyDescent="0.2">
      <c r="B620" s="87"/>
      <c r="C620" s="40"/>
      <c r="D620" s="1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62"/>
      <c r="P620" s="62"/>
      <c r="Q620" s="62"/>
      <c r="R620" s="62"/>
      <c r="S620" s="100"/>
      <c r="T620" s="100"/>
    </row>
    <row r="621" spans="2:20" s="23" customFormat="1" x14ac:dyDescent="0.2">
      <c r="B621" s="87"/>
      <c r="C621" s="40"/>
      <c r="D621" s="1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62"/>
      <c r="P621" s="62"/>
      <c r="Q621" s="62"/>
      <c r="R621" s="62"/>
      <c r="S621" s="100"/>
      <c r="T621" s="100"/>
    </row>
    <row r="622" spans="2:20" s="23" customFormat="1" x14ac:dyDescent="0.2">
      <c r="B622" s="87"/>
      <c r="C622" s="40"/>
      <c r="D622" s="1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62"/>
      <c r="P622" s="62"/>
      <c r="Q622" s="62"/>
      <c r="R622" s="62"/>
      <c r="S622" s="100"/>
      <c r="T622" s="100"/>
    </row>
    <row r="623" spans="2:20" s="23" customFormat="1" x14ac:dyDescent="0.2">
      <c r="B623" s="87"/>
      <c r="C623" s="40"/>
      <c r="D623" s="1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62"/>
      <c r="P623" s="62"/>
      <c r="Q623" s="62"/>
      <c r="R623" s="62"/>
      <c r="S623" s="100"/>
      <c r="T623" s="100"/>
    </row>
    <row r="624" spans="2:20" s="23" customFormat="1" x14ac:dyDescent="0.2">
      <c r="B624" s="87"/>
      <c r="C624" s="40"/>
      <c r="D624" s="1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62"/>
      <c r="P624" s="62"/>
      <c r="Q624" s="62"/>
      <c r="R624" s="62"/>
      <c r="S624" s="100"/>
      <c r="T624" s="100"/>
    </row>
    <row r="625" spans="2:20" s="23" customFormat="1" x14ac:dyDescent="0.2">
      <c r="B625" s="87"/>
      <c r="C625" s="40"/>
      <c r="D625" s="1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62"/>
      <c r="P625" s="62"/>
      <c r="Q625" s="62"/>
      <c r="R625" s="62"/>
      <c r="S625" s="100"/>
      <c r="T625" s="100"/>
    </row>
    <row r="626" spans="2:20" s="23" customFormat="1" x14ac:dyDescent="0.2">
      <c r="B626" s="87"/>
      <c r="C626" s="40"/>
      <c r="D626" s="1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62"/>
      <c r="P626" s="62"/>
      <c r="Q626" s="62"/>
      <c r="R626" s="62"/>
      <c r="S626" s="100"/>
      <c r="T626" s="100"/>
    </row>
    <row r="627" spans="2:20" s="23" customFormat="1" x14ac:dyDescent="0.2">
      <c r="B627" s="87"/>
      <c r="C627" s="40"/>
      <c r="D627" s="1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62"/>
      <c r="P627" s="62"/>
      <c r="Q627" s="62"/>
      <c r="R627" s="62"/>
      <c r="S627" s="100"/>
      <c r="T627" s="100"/>
    </row>
    <row r="628" spans="2:20" s="23" customFormat="1" x14ac:dyDescent="0.2">
      <c r="B628" s="87"/>
      <c r="C628" s="40"/>
      <c r="D628" s="1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62"/>
      <c r="P628" s="62"/>
      <c r="Q628" s="62"/>
      <c r="R628" s="62"/>
      <c r="S628" s="100"/>
      <c r="T628" s="100"/>
    </row>
    <row r="629" spans="2:20" s="23" customFormat="1" x14ac:dyDescent="0.2">
      <c r="B629" s="87"/>
      <c r="C629" s="40"/>
      <c r="D629" s="1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62"/>
      <c r="P629" s="62"/>
      <c r="Q629" s="62"/>
      <c r="R629" s="62"/>
      <c r="S629" s="100"/>
      <c r="T629" s="100"/>
    </row>
    <row r="630" spans="2:20" s="23" customFormat="1" x14ac:dyDescent="0.2">
      <c r="B630" s="87"/>
      <c r="C630" s="40"/>
      <c r="D630" s="1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62"/>
      <c r="P630" s="62"/>
      <c r="Q630" s="62"/>
      <c r="R630" s="62"/>
      <c r="S630" s="100"/>
      <c r="T630" s="100"/>
    </row>
    <row r="631" spans="2:20" s="23" customFormat="1" x14ac:dyDescent="0.2">
      <c r="B631" s="87"/>
      <c r="C631" s="40"/>
      <c r="D631" s="1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62"/>
      <c r="P631" s="62"/>
      <c r="Q631" s="62"/>
      <c r="R631" s="62"/>
      <c r="S631" s="100"/>
      <c r="T631" s="100"/>
    </row>
    <row r="632" spans="2:20" s="23" customFormat="1" x14ac:dyDescent="0.2">
      <c r="B632" s="87"/>
      <c r="C632" s="40"/>
      <c r="D632" s="1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62"/>
      <c r="P632" s="62"/>
      <c r="Q632" s="62"/>
      <c r="R632" s="62"/>
      <c r="S632" s="100"/>
      <c r="T632" s="100"/>
    </row>
    <row r="633" spans="2:20" s="23" customFormat="1" x14ac:dyDescent="0.2">
      <c r="B633" s="87"/>
      <c r="C633" s="40"/>
      <c r="D633" s="1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62"/>
      <c r="P633" s="62"/>
      <c r="Q633" s="62"/>
      <c r="R633" s="62"/>
      <c r="S633" s="100"/>
      <c r="T633" s="100"/>
    </row>
    <row r="634" spans="2:20" s="23" customFormat="1" x14ac:dyDescent="0.2">
      <c r="B634" s="87"/>
      <c r="C634" s="40"/>
      <c r="D634" s="1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62"/>
      <c r="P634" s="62"/>
      <c r="Q634" s="62"/>
      <c r="R634" s="62"/>
      <c r="S634" s="100"/>
      <c r="T634" s="100"/>
    </row>
    <row r="635" spans="2:20" s="23" customFormat="1" x14ac:dyDescent="0.2">
      <c r="B635" s="87"/>
      <c r="C635" s="40"/>
      <c r="D635" s="1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62"/>
      <c r="P635" s="62"/>
      <c r="Q635" s="62"/>
      <c r="R635" s="62"/>
      <c r="S635" s="100"/>
      <c r="T635" s="100"/>
    </row>
    <row r="636" spans="2:20" s="23" customFormat="1" x14ac:dyDescent="0.2">
      <c r="B636" s="87"/>
      <c r="C636" s="40"/>
      <c r="D636" s="1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62"/>
      <c r="P636" s="62"/>
      <c r="Q636" s="62"/>
      <c r="R636" s="62"/>
      <c r="S636" s="100"/>
      <c r="T636" s="100"/>
    </row>
    <row r="637" spans="2:20" s="23" customFormat="1" x14ac:dyDescent="0.2">
      <c r="B637" s="87"/>
      <c r="C637" s="40"/>
      <c r="D637" s="1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62"/>
      <c r="P637" s="62"/>
      <c r="Q637" s="62"/>
      <c r="R637" s="62"/>
      <c r="S637" s="100"/>
      <c r="T637" s="100"/>
    </row>
    <row r="638" spans="2:20" s="23" customFormat="1" x14ac:dyDescent="0.2">
      <c r="B638" s="87"/>
      <c r="C638" s="40"/>
      <c r="D638" s="1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62"/>
      <c r="P638" s="62"/>
      <c r="Q638" s="62"/>
      <c r="R638" s="62"/>
      <c r="S638" s="100"/>
      <c r="T638" s="100"/>
    </row>
    <row r="639" spans="2:20" s="23" customFormat="1" x14ac:dyDescent="0.2">
      <c r="B639" s="87"/>
      <c r="C639" s="40"/>
      <c r="D639" s="1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62"/>
      <c r="P639" s="62"/>
      <c r="Q639" s="62"/>
      <c r="R639" s="62"/>
      <c r="S639" s="100"/>
      <c r="T639" s="100"/>
    </row>
    <row r="640" spans="2:20" s="23" customFormat="1" x14ac:dyDescent="0.2">
      <c r="B640" s="87"/>
      <c r="C640" s="40"/>
      <c r="D640" s="1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62"/>
      <c r="P640" s="62"/>
      <c r="Q640" s="62"/>
      <c r="R640" s="62"/>
      <c r="S640" s="100"/>
      <c r="T640" s="100"/>
    </row>
    <row r="641" spans="2:20" s="23" customFormat="1" x14ac:dyDescent="0.2">
      <c r="B641" s="87"/>
      <c r="C641" s="40"/>
      <c r="D641" s="1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62"/>
      <c r="P641" s="62"/>
      <c r="Q641" s="62"/>
      <c r="R641" s="62"/>
      <c r="S641" s="100"/>
      <c r="T641" s="100"/>
    </row>
    <row r="642" spans="2:20" s="23" customFormat="1" x14ac:dyDescent="0.2">
      <c r="B642" s="87"/>
      <c r="C642" s="40"/>
      <c r="D642" s="1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62"/>
      <c r="P642" s="62"/>
      <c r="Q642" s="62"/>
      <c r="R642" s="62"/>
      <c r="S642" s="100"/>
      <c r="T642" s="100"/>
    </row>
    <row r="643" spans="2:20" s="23" customFormat="1" x14ac:dyDescent="0.2">
      <c r="B643" s="87"/>
      <c r="C643" s="40"/>
      <c r="D643" s="1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62"/>
      <c r="P643" s="62"/>
      <c r="Q643" s="62"/>
      <c r="R643" s="62"/>
      <c r="S643" s="100"/>
      <c r="T643" s="100"/>
    </row>
    <row r="644" spans="2:20" s="23" customFormat="1" x14ac:dyDescent="0.2">
      <c r="B644" s="87"/>
      <c r="C644" s="40"/>
      <c r="D644" s="1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62"/>
      <c r="P644" s="62"/>
      <c r="Q644" s="62"/>
      <c r="R644" s="62"/>
      <c r="S644" s="100"/>
      <c r="T644" s="100"/>
    </row>
    <row r="645" spans="2:20" s="23" customFormat="1" x14ac:dyDescent="0.2">
      <c r="B645" s="87"/>
      <c r="C645" s="40"/>
      <c r="D645" s="1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62"/>
      <c r="P645" s="62"/>
      <c r="Q645" s="62"/>
      <c r="R645" s="62"/>
      <c r="S645" s="100"/>
      <c r="T645" s="100"/>
    </row>
    <row r="646" spans="2:20" s="23" customFormat="1" x14ac:dyDescent="0.2">
      <c r="B646" s="87"/>
      <c r="C646" s="40"/>
      <c r="D646" s="1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62"/>
      <c r="P646" s="62"/>
      <c r="Q646" s="62"/>
      <c r="R646" s="62"/>
      <c r="S646" s="100"/>
      <c r="T646" s="100"/>
    </row>
    <row r="647" spans="2:20" s="23" customFormat="1" x14ac:dyDescent="0.2">
      <c r="B647" s="87"/>
      <c r="C647" s="40"/>
      <c r="D647" s="1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62"/>
      <c r="P647" s="62"/>
      <c r="Q647" s="62"/>
      <c r="R647" s="62"/>
      <c r="S647" s="100"/>
      <c r="T647" s="100"/>
    </row>
    <row r="648" spans="2:20" s="23" customFormat="1" x14ac:dyDescent="0.2">
      <c r="B648" s="87"/>
      <c r="C648" s="40"/>
      <c r="D648" s="1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62"/>
      <c r="P648" s="62"/>
      <c r="Q648" s="62"/>
      <c r="R648" s="62"/>
      <c r="S648" s="100"/>
      <c r="T648" s="100"/>
    </row>
    <row r="649" spans="2:20" s="23" customFormat="1" x14ac:dyDescent="0.2">
      <c r="B649" s="87"/>
      <c r="C649" s="40"/>
      <c r="D649" s="1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62"/>
      <c r="P649" s="62"/>
      <c r="Q649" s="62"/>
      <c r="R649" s="62"/>
      <c r="S649" s="100"/>
      <c r="T649" s="100"/>
    </row>
    <row r="650" spans="2:20" s="23" customFormat="1" x14ac:dyDescent="0.2">
      <c r="B650" s="87"/>
      <c r="C650" s="40"/>
      <c r="D650" s="1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62"/>
      <c r="P650" s="62"/>
      <c r="Q650" s="62"/>
      <c r="R650" s="62"/>
      <c r="S650" s="100"/>
      <c r="T650" s="100"/>
    </row>
    <row r="651" spans="2:20" s="23" customFormat="1" x14ac:dyDescent="0.2">
      <c r="B651" s="87"/>
      <c r="C651" s="40"/>
      <c r="D651" s="1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62"/>
      <c r="P651" s="62"/>
      <c r="Q651" s="62"/>
      <c r="R651" s="62"/>
      <c r="S651" s="100"/>
      <c r="T651" s="100"/>
    </row>
    <row r="652" spans="2:20" s="23" customFormat="1" x14ac:dyDescent="0.2">
      <c r="B652" s="87"/>
      <c r="C652" s="40"/>
      <c r="D652" s="1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62"/>
      <c r="P652" s="62"/>
      <c r="Q652" s="62"/>
      <c r="R652" s="62"/>
      <c r="S652" s="100"/>
      <c r="T652" s="100"/>
    </row>
    <row r="653" spans="2:20" s="23" customFormat="1" x14ac:dyDescent="0.2">
      <c r="B653" s="87"/>
      <c r="C653" s="40"/>
      <c r="D653" s="1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62"/>
      <c r="P653" s="62"/>
      <c r="Q653" s="62"/>
      <c r="R653" s="62"/>
      <c r="S653" s="100"/>
      <c r="T653" s="100"/>
    </row>
    <row r="654" spans="2:20" s="23" customFormat="1" x14ac:dyDescent="0.2">
      <c r="B654" s="87"/>
      <c r="C654" s="40"/>
      <c r="D654" s="1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62"/>
      <c r="P654" s="62"/>
      <c r="Q654" s="62"/>
      <c r="R654" s="62"/>
      <c r="S654" s="100"/>
      <c r="T654" s="100"/>
    </row>
    <row r="655" spans="2:20" s="23" customFormat="1" x14ac:dyDescent="0.2">
      <c r="B655" s="87"/>
      <c r="C655" s="40"/>
      <c r="D655" s="1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62"/>
      <c r="P655" s="62"/>
      <c r="Q655" s="62"/>
      <c r="R655" s="62"/>
      <c r="S655" s="100"/>
      <c r="T655" s="100"/>
    </row>
    <row r="656" spans="2:20" s="23" customFormat="1" x14ac:dyDescent="0.2">
      <c r="B656" s="87"/>
      <c r="C656" s="40"/>
      <c r="D656" s="1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62"/>
      <c r="P656" s="62"/>
      <c r="Q656" s="62"/>
      <c r="R656" s="62"/>
      <c r="S656" s="100"/>
      <c r="T656" s="100"/>
    </row>
    <row r="657" spans="2:20" s="23" customFormat="1" x14ac:dyDescent="0.2">
      <c r="B657" s="87"/>
      <c r="C657" s="40"/>
      <c r="D657" s="1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62"/>
      <c r="P657" s="62"/>
      <c r="Q657" s="62"/>
      <c r="R657" s="62"/>
      <c r="S657" s="100"/>
      <c r="T657" s="100"/>
    </row>
    <row r="658" spans="2:20" s="23" customFormat="1" x14ac:dyDescent="0.2">
      <c r="B658" s="87"/>
      <c r="C658" s="40"/>
      <c r="D658" s="1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62"/>
      <c r="P658" s="62"/>
      <c r="Q658" s="62"/>
      <c r="R658" s="62"/>
      <c r="S658" s="100"/>
      <c r="T658" s="100"/>
    </row>
    <row r="659" spans="2:20" s="23" customFormat="1" x14ac:dyDescent="0.2">
      <c r="B659" s="87"/>
      <c r="C659" s="40"/>
      <c r="D659" s="1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62"/>
      <c r="P659" s="62"/>
      <c r="Q659" s="62"/>
      <c r="R659" s="62"/>
      <c r="S659" s="100"/>
      <c r="T659" s="100"/>
    </row>
    <row r="660" spans="2:20" s="23" customFormat="1" x14ac:dyDescent="0.2">
      <c r="B660" s="87"/>
      <c r="C660" s="40"/>
      <c r="D660" s="1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62"/>
      <c r="P660" s="62"/>
      <c r="Q660" s="62"/>
      <c r="R660" s="62"/>
      <c r="S660" s="100"/>
      <c r="T660" s="100"/>
    </row>
    <row r="661" spans="2:20" s="23" customFormat="1" x14ac:dyDescent="0.2">
      <c r="B661" s="87"/>
      <c r="C661" s="40"/>
      <c r="D661" s="1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62"/>
      <c r="P661" s="62"/>
      <c r="Q661" s="62"/>
      <c r="R661" s="62"/>
      <c r="S661" s="100"/>
      <c r="T661" s="100"/>
    </row>
    <row r="662" spans="2:20" s="23" customFormat="1" x14ac:dyDescent="0.2">
      <c r="B662" s="87"/>
      <c r="C662" s="40"/>
      <c r="D662" s="1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62"/>
      <c r="P662" s="62"/>
      <c r="Q662" s="62"/>
      <c r="R662" s="62"/>
      <c r="S662" s="100"/>
      <c r="T662" s="100"/>
    </row>
    <row r="663" spans="2:20" s="23" customFormat="1" x14ac:dyDescent="0.2">
      <c r="B663" s="87"/>
      <c r="C663" s="40"/>
      <c r="D663" s="1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62"/>
      <c r="P663" s="62"/>
      <c r="Q663" s="62"/>
      <c r="R663" s="62"/>
      <c r="S663" s="100"/>
      <c r="T663" s="100"/>
    </row>
    <row r="664" spans="2:20" s="23" customFormat="1" x14ac:dyDescent="0.2">
      <c r="B664" s="87"/>
      <c r="C664" s="40"/>
      <c r="D664" s="1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62"/>
      <c r="P664" s="62"/>
      <c r="Q664" s="62"/>
      <c r="R664" s="62"/>
      <c r="S664" s="100"/>
      <c r="T664" s="100"/>
    </row>
    <row r="665" spans="2:20" s="23" customFormat="1" x14ac:dyDescent="0.2">
      <c r="B665" s="87"/>
      <c r="C665" s="40"/>
      <c r="D665" s="1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62"/>
      <c r="P665" s="62"/>
      <c r="Q665" s="62"/>
      <c r="R665" s="62"/>
      <c r="S665" s="100"/>
      <c r="T665" s="100"/>
    </row>
  </sheetData>
  <sheetProtection password="C6AC" sheet="1" objects="1" scenarios="1"/>
  <autoFilter ref="A10:R69"/>
  <mergeCells count="3">
    <mergeCell ref="E3:G3"/>
    <mergeCell ref="E5:G5"/>
    <mergeCell ref="E4:G4"/>
  </mergeCells>
  <phoneticPr fontId="2" type="noConversion"/>
  <conditionalFormatting sqref="E71:P71">
    <cfRule type="cellIs" dxfId="8" priority="34" operator="equal">
      <formula>"*"</formula>
    </cfRule>
  </conditionalFormatting>
  <conditionalFormatting sqref="E12:P69 F16:R16">
    <cfRule type="expression" dxfId="7" priority="13">
      <formula>E12=0</formula>
    </cfRule>
    <cfRule type="expression" dxfId="6" priority="14">
      <formula>IF(E12&gt;0,E12&lt;$T12,E12&lt;$S12)</formula>
    </cfRule>
    <cfRule type="expression" dxfId="5" priority="33">
      <formula>IF(E12&gt;0,E12&gt;$S12,E12&gt;$T12)</formula>
    </cfRule>
  </conditionalFormatting>
  <conditionalFormatting sqref="E4">
    <cfRule type="expression" dxfId="4" priority="3">
      <formula>$E$4="Select reporting period below"</formula>
    </cfRule>
  </conditionalFormatting>
  <conditionalFormatting sqref="E12:R69">
    <cfRule type="expression" dxfId="3" priority="5" stopIfTrue="1">
      <formula>$I$4="Report"</formula>
    </cfRule>
  </conditionalFormatting>
  <conditionalFormatting sqref="E12:P69">
    <cfRule type="expression" dxfId="2" priority="2" stopIfTrue="1">
      <formula>E$8=0</formula>
    </cfRule>
  </conditionalFormatting>
  <conditionalFormatting sqref="H5:I5">
    <cfRule type="expression" dxfId="1" priority="1">
      <formula>$I$4="Report"</formula>
    </cfRule>
  </conditionalFormatting>
  <dataValidations count="2">
    <dataValidation type="list" allowBlank="1" showInputMessage="1" showErrorMessage="1" sqref="E5">
      <formula1>ReportingPeriodList</formula1>
    </dataValidation>
    <dataValidation type="list" allowBlank="1" showInputMessage="1" showErrorMessage="1" sqref="I4">
      <formula1>"Report,Analysis"</formula1>
    </dataValidation>
  </dataValidations>
  <pageMargins left="0.25" right="0.25" top="0.75" bottom="0.75" header="0.3" footer="0.3"/>
  <pageSetup scale="76" fitToHeight="0" orientation="landscape" horizontalDpi="4294967294" r:id="rId1"/>
  <headerFooter alignWithMargins="0">
    <oddFooter>&amp;C&amp;8Page 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9" r:id="rId4" name="Button 11">
              <controlPr defaultSize="0" print="0" autoFill="0" autoPict="0" macro="[0]!HideZeroRows">
                <anchor moveWithCells="1" sizeWithCells="1">
                  <from>
                    <xdr:col>9</xdr:col>
                    <xdr:colOff>238125</xdr:colOff>
                    <xdr:row>2</xdr:row>
                    <xdr:rowOff>95250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5" name="Button 12">
              <controlPr defaultSize="0" print="0" autoFill="0" autoPict="0" macro="[0]!UnhideZeroRows">
                <anchor moveWithCells="1" sizeWithCells="1">
                  <from>
                    <xdr:col>11</xdr:col>
                    <xdr:colOff>28575</xdr:colOff>
                    <xdr:row>2</xdr:row>
                    <xdr:rowOff>95250</xdr:rowOff>
                  </from>
                  <to>
                    <xdr:col>12</xdr:col>
                    <xdr:colOff>409575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9"/>
  <sheetViews>
    <sheetView showGridLines="0" topLeftCell="B1" zoomScaleNormal="100" workbookViewId="0">
      <selection activeCell="C3" sqref="C3:E3"/>
    </sheetView>
  </sheetViews>
  <sheetFormatPr defaultRowHeight="12.75" x14ac:dyDescent="0.2"/>
  <cols>
    <col min="1" max="1" width="1.85546875" customWidth="1"/>
    <col min="2" max="2" width="17.85546875" bestFit="1" customWidth="1"/>
    <col min="3" max="4" width="13" customWidth="1"/>
    <col min="5" max="5" width="10.28515625" bestFit="1" customWidth="1"/>
    <col min="6" max="14" width="9.28515625" bestFit="1" customWidth="1"/>
  </cols>
  <sheetData>
    <row r="1" spans="1:14" x14ac:dyDescent="0.2">
      <c r="A1" s="1"/>
      <c r="B1" s="31"/>
      <c r="C1" s="49"/>
      <c r="D1" s="31"/>
    </row>
    <row r="2" spans="1:14" x14ac:dyDescent="0.2">
      <c r="A2" s="18"/>
      <c r="B2" s="152" t="str">
        <f>EntityName</f>
        <v>Company A</v>
      </c>
      <c r="C2" s="177">
        <f>YearEnd</f>
        <v>41698</v>
      </c>
      <c r="D2" s="177"/>
      <c r="E2" s="177"/>
    </row>
    <row r="3" spans="1:14" x14ac:dyDescent="0.2">
      <c r="A3" s="18"/>
      <c r="B3" s="153" t="s">
        <v>400</v>
      </c>
      <c r="C3" s="182" t="str">
        <f>IF(ISNA("as at "&amp;ReportingPeriodEnd),"Select reporting period on Report tab","as at "&amp;ReportingPeriodEnd)</f>
        <v>as at 31 March 2013</v>
      </c>
      <c r="D3" s="182"/>
      <c r="E3" s="182"/>
    </row>
    <row r="6" spans="1:14" x14ac:dyDescent="0.2">
      <c r="C6" s="36" t="s">
        <v>403</v>
      </c>
      <c r="D6" s="36" t="s">
        <v>404</v>
      </c>
      <c r="E6" s="36" t="s">
        <v>405</v>
      </c>
      <c r="F6" s="36" t="s">
        <v>407</v>
      </c>
      <c r="G6" s="36" t="s">
        <v>13</v>
      </c>
      <c r="H6" s="36" t="s">
        <v>408</v>
      </c>
      <c r="I6" s="36" t="s">
        <v>424</v>
      </c>
      <c r="J6" s="36" t="s">
        <v>425</v>
      </c>
      <c r="K6" s="36" t="s">
        <v>426</v>
      </c>
      <c r="L6" s="36" t="s">
        <v>427</v>
      </c>
      <c r="M6" s="36" t="s">
        <v>428</v>
      </c>
      <c r="N6" s="36" t="s">
        <v>429</v>
      </c>
    </row>
    <row r="7" spans="1:14" x14ac:dyDescent="0.2">
      <c r="B7" s="36" t="s">
        <v>750</v>
      </c>
      <c r="C7" s="144">
        <f>IF(Report!E$8=1,Report!E12,NA())</f>
        <v>0</v>
      </c>
      <c r="D7" s="144" t="e">
        <f>IF(Report!F$8=1,Report!F12,NA())</f>
        <v>#N/A</v>
      </c>
      <c r="E7" s="144" t="e">
        <f>IF(Report!G$8=1,Report!G12,NA())</f>
        <v>#N/A</v>
      </c>
      <c r="F7" s="144" t="e">
        <f>IF(Report!H$8=1,Report!H12,NA())</f>
        <v>#N/A</v>
      </c>
      <c r="G7" s="144" t="e">
        <f>IF(Report!I$8=1,Report!I12,NA())</f>
        <v>#N/A</v>
      </c>
      <c r="H7" s="144" t="e">
        <f>IF(Report!J$8=1,Report!J12,NA())</f>
        <v>#N/A</v>
      </c>
      <c r="I7" s="144" t="e">
        <f>IF(Report!K$8=1,Report!K12,NA())</f>
        <v>#N/A</v>
      </c>
      <c r="J7" s="144" t="e">
        <f>IF(Report!L$8=1,Report!L12,NA())</f>
        <v>#N/A</v>
      </c>
      <c r="K7" s="144" t="e">
        <f>IF(Report!M$8=1,Report!M12,NA())</f>
        <v>#N/A</v>
      </c>
      <c r="L7" s="144" t="e">
        <f>IF(Report!N$8=1,Report!N12,NA())</f>
        <v>#N/A</v>
      </c>
      <c r="M7" s="144" t="e">
        <f>IF(Report!O$8=1,Report!O12,NA())</f>
        <v>#N/A</v>
      </c>
      <c r="N7" s="144" t="e">
        <f>IF(Report!P$8=1,Report!P12,NA())</f>
        <v>#N/A</v>
      </c>
    </row>
    <row r="8" spans="1:14" x14ac:dyDescent="0.2">
      <c r="B8" s="36" t="s">
        <v>401</v>
      </c>
      <c r="C8" s="144">
        <f>IF(Report!E$8=1,Report!E15,NA())</f>
        <v>0</v>
      </c>
      <c r="D8" s="144" t="e">
        <f>IF(Report!F$8=1,Report!F15,NA())</f>
        <v>#N/A</v>
      </c>
      <c r="E8" s="144" t="e">
        <f>IF(Report!G$8=1,Report!G15,NA())</f>
        <v>#N/A</v>
      </c>
      <c r="F8" s="144" t="e">
        <f>IF(Report!H$8=1,Report!H15,NA())</f>
        <v>#N/A</v>
      </c>
      <c r="G8" s="144" t="e">
        <f>IF(Report!I$8=1,Report!I15,NA())</f>
        <v>#N/A</v>
      </c>
      <c r="H8" s="144" t="e">
        <f>IF(Report!J$8=1,Report!J15,NA())</f>
        <v>#N/A</v>
      </c>
      <c r="I8" s="144" t="e">
        <f>IF(Report!K$8=1,Report!K15,NA())</f>
        <v>#N/A</v>
      </c>
      <c r="J8" s="144" t="e">
        <f>IF(Report!L$8=1,Report!L15,NA())</f>
        <v>#N/A</v>
      </c>
      <c r="K8" s="144" t="e">
        <f>IF(Report!M$8=1,Report!M15,NA())</f>
        <v>#N/A</v>
      </c>
      <c r="L8" s="144" t="e">
        <f>IF(Report!N$8=1,Report!N15,NA())</f>
        <v>#N/A</v>
      </c>
      <c r="M8" s="144" t="e">
        <f>IF(Report!O$8=1,Report!O15,NA())</f>
        <v>#N/A</v>
      </c>
      <c r="N8" s="144" t="e">
        <f>IF(Report!P$8=1,Report!P15,NA())</f>
        <v>#N/A</v>
      </c>
    </row>
    <row r="9" spans="1:14" x14ac:dyDescent="0.2">
      <c r="B9" s="36" t="s">
        <v>751</v>
      </c>
      <c r="C9" s="144">
        <f>IF(Report!E$8=1,Report!E69,NA())</f>
        <v>0</v>
      </c>
      <c r="D9" s="144" t="e">
        <f>IF(Report!F$8=1,Report!F69,NA())</f>
        <v>#N/A</v>
      </c>
      <c r="E9" s="144" t="e">
        <f>IF(Report!G$8=1,Report!G69,NA())</f>
        <v>#N/A</v>
      </c>
      <c r="F9" s="144" t="e">
        <f>IF(Report!H$8=1,Report!H69,NA())</f>
        <v>#N/A</v>
      </c>
      <c r="G9" s="144" t="e">
        <f>IF(Report!I$8=1,Report!I69,NA())</f>
        <v>#N/A</v>
      </c>
      <c r="H9" s="144" t="e">
        <f>IF(Report!J$8=1,Report!J69,NA())</f>
        <v>#N/A</v>
      </c>
      <c r="I9" s="144" t="e">
        <f>IF(Report!K$8=1,Report!K69,NA())</f>
        <v>#N/A</v>
      </c>
      <c r="J9" s="144" t="e">
        <f>IF(Report!L$8=1,Report!L69,NA())</f>
        <v>#N/A</v>
      </c>
      <c r="K9" s="144" t="e">
        <f>IF(Report!M$8=1,Report!M69,NA())</f>
        <v>#N/A</v>
      </c>
      <c r="L9" s="144" t="e">
        <f>IF(Report!N$8=1,Report!N69,NA())</f>
        <v>#N/A</v>
      </c>
      <c r="M9" s="144" t="e">
        <f>IF(Report!O$8=1,Report!O69,NA())</f>
        <v>#N/A</v>
      </c>
      <c r="N9" s="144" t="e">
        <f>IF(Report!P$8=1,Report!P69,NA())</f>
        <v>#N/A</v>
      </c>
    </row>
  </sheetData>
  <sheetProtection password="C6AC" sheet="1" objects="1" scenarios="1"/>
  <mergeCells count="2">
    <mergeCell ref="C2:E2"/>
    <mergeCell ref="C3:E3"/>
  </mergeCells>
  <conditionalFormatting sqref="C3:E3">
    <cfRule type="expression" dxfId="0" priority="1">
      <formula>$C$3="Select reporting period on Report tab"</formula>
    </cfRule>
  </conditionalFormatting>
  <pageMargins left="0.25" right="0.25" top="0.75" bottom="0.75" header="0.3" footer="0.3"/>
  <pageSetup paperSize="9" orientation="landscape" r:id="rId1"/>
  <headerFooter>
    <oddFooter>&amp;C&amp;8Page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63</vt:i4>
      </vt:variant>
    </vt:vector>
  </HeadingPairs>
  <TitlesOfParts>
    <vt:vector size="72" baseType="lpstr">
      <vt:lpstr>BudgetPeriods</vt:lpstr>
      <vt:lpstr>Info</vt:lpstr>
      <vt:lpstr>Menu</vt:lpstr>
      <vt:lpstr>Entity details</vt:lpstr>
      <vt:lpstr>Map descriptions</vt:lpstr>
      <vt:lpstr>Mapping</vt:lpstr>
      <vt:lpstr>Chart of accounts</vt:lpstr>
      <vt:lpstr>Report</vt:lpstr>
      <vt:lpstr>Graph</vt:lpstr>
      <vt:lpstr>Active1</vt:lpstr>
      <vt:lpstr>Active10</vt:lpstr>
      <vt:lpstr>Active11</vt:lpstr>
      <vt:lpstr>Active12</vt:lpstr>
      <vt:lpstr>Active2</vt:lpstr>
      <vt:lpstr>Active3</vt:lpstr>
      <vt:lpstr>Active4</vt:lpstr>
      <vt:lpstr>Active5</vt:lpstr>
      <vt:lpstr>Active6</vt:lpstr>
      <vt:lpstr>Active7</vt:lpstr>
      <vt:lpstr>Active8</vt:lpstr>
      <vt:lpstr>Active9</vt:lpstr>
      <vt:lpstr>BudgetPeriods</vt:lpstr>
      <vt:lpstr>BudgetPeriodsText</vt:lpstr>
      <vt:lpstr>CalendarMonth</vt:lpstr>
      <vt:lpstr>CalendarMonthText</vt:lpstr>
      <vt:lpstr>EntityName</vt:lpstr>
      <vt:lpstr>'Map descriptions'!ExpenseDetailList</vt:lpstr>
      <vt:lpstr>Mapping!ExpenseDetailList</vt:lpstr>
      <vt:lpstr>ExpenseDetailList</vt:lpstr>
      <vt:lpstr>Mapping!MapAltDesc</vt:lpstr>
      <vt:lpstr>MapAltDesc</vt:lpstr>
      <vt:lpstr>MapAltDescID</vt:lpstr>
      <vt:lpstr>Month1</vt:lpstr>
      <vt:lpstr>Month10</vt:lpstr>
      <vt:lpstr>Month11</vt:lpstr>
      <vt:lpstr>Month12</vt:lpstr>
      <vt:lpstr>Month2</vt:lpstr>
      <vt:lpstr>Month3</vt:lpstr>
      <vt:lpstr>Month4</vt:lpstr>
      <vt:lpstr>Month5</vt:lpstr>
      <vt:lpstr>Month6</vt:lpstr>
      <vt:lpstr>Month7</vt:lpstr>
      <vt:lpstr>Month8</vt:lpstr>
      <vt:lpstr>Month9</vt:lpstr>
      <vt:lpstr>NPBT01</vt:lpstr>
      <vt:lpstr>NPBT02</vt:lpstr>
      <vt:lpstr>NPBT03</vt:lpstr>
      <vt:lpstr>NPBT04</vt:lpstr>
      <vt:lpstr>NPBT05</vt:lpstr>
      <vt:lpstr>NPBT06</vt:lpstr>
      <vt:lpstr>NPBT07</vt:lpstr>
      <vt:lpstr>NPBT08</vt:lpstr>
      <vt:lpstr>NPBT09</vt:lpstr>
      <vt:lpstr>NPBT10</vt:lpstr>
      <vt:lpstr>NPBT11</vt:lpstr>
      <vt:lpstr>NPBT12</vt:lpstr>
      <vt:lpstr>ReportingPeriodEnd</vt:lpstr>
      <vt:lpstr>ReportingPeriodList</vt:lpstr>
      <vt:lpstr>Mapping!TotalMonth1</vt:lpstr>
      <vt:lpstr>TotalMonth1</vt:lpstr>
      <vt:lpstr>TotalMonth10</vt:lpstr>
      <vt:lpstr>TotalMonth11</vt:lpstr>
      <vt:lpstr>TotalMonth12</vt:lpstr>
      <vt:lpstr>TotalMonth2</vt:lpstr>
      <vt:lpstr>TotalMonth3</vt:lpstr>
      <vt:lpstr>TotalMonth4</vt:lpstr>
      <vt:lpstr>TotalMonth5</vt:lpstr>
      <vt:lpstr>TotalMonth6</vt:lpstr>
      <vt:lpstr>TotalMonth7</vt:lpstr>
      <vt:lpstr>TotalMonth8</vt:lpstr>
      <vt:lpstr>TotalMonth9</vt:lpstr>
      <vt:lpstr>YearEnd</vt:lpstr>
    </vt:vector>
  </TitlesOfParts>
  <Company>none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Allan Gibbon</dc:creator>
  <cp:lastModifiedBy>Allan Gibbon</cp:lastModifiedBy>
  <cp:lastPrinted>2013-03-28T08:07:46Z</cp:lastPrinted>
  <dcterms:created xsi:type="dcterms:W3CDTF">2006-02-03T23:21:50Z</dcterms:created>
  <dcterms:modified xsi:type="dcterms:W3CDTF">2015-12-07T10:20:43Z</dcterms:modified>
</cp:coreProperties>
</file>